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"/>
    </mc:Choice>
  </mc:AlternateContent>
  <bookViews>
    <workbookView xWindow="0" yWindow="0" windowWidth="23040" windowHeight="9192" firstSheet="1" activeTab="3"/>
  </bookViews>
  <sheets>
    <sheet name="Sheet 1" sheetId="1" state="hidden" r:id="rId1"/>
    <sheet name="2016" sheetId="2" r:id="rId2"/>
    <sheet name="2017" sheetId="11" r:id="rId3"/>
    <sheet name="2018" sheetId="12" r:id="rId4"/>
    <sheet name="2019" sheetId="13" r:id="rId5"/>
    <sheet name="Sheet1 (2)" sheetId="4" state="hidden" r:id="rId6"/>
    <sheet name="Sheet1 (3)" sheetId="5" state="hidden" r:id="rId7"/>
    <sheet name="Sheet2" sheetId="3" state="hidden" r:id="rId8"/>
    <sheet name="Lori" sheetId="7" state="hidden" r:id="rId9"/>
    <sheet name="Sheet3" sheetId="8" state="hidden" r:id="rId10"/>
    <sheet name="Sheet3 (2)" sheetId="10" state="hidden" r:id="rId11"/>
  </sheets>
  <calcPr calcId="162913"/>
</workbook>
</file>

<file path=xl/calcChain.xml><?xml version="1.0" encoding="utf-8"?>
<calcChain xmlns="http://schemas.openxmlformats.org/spreadsheetml/2006/main">
  <c r="O128" i="13" l="1"/>
  <c r="O127" i="13"/>
  <c r="O126" i="13"/>
  <c r="R126" i="13"/>
  <c r="O125" i="13"/>
  <c r="O124" i="13"/>
  <c r="O123" i="13"/>
  <c r="R123" i="13"/>
  <c r="O122" i="13"/>
  <c r="O121" i="13"/>
  <c r="O120" i="13"/>
  <c r="R120" i="13"/>
  <c r="O119" i="13"/>
  <c r="O118" i="13"/>
  <c r="O117" i="13"/>
  <c r="R117" i="13"/>
  <c r="O116" i="13"/>
  <c r="O115" i="13"/>
  <c r="O114" i="13"/>
  <c r="R114" i="13"/>
  <c r="O113" i="13"/>
  <c r="O112" i="13"/>
  <c r="O111" i="13"/>
  <c r="R111" i="13"/>
  <c r="O110" i="13"/>
  <c r="O109" i="13"/>
  <c r="O108" i="13"/>
  <c r="R108" i="13"/>
  <c r="O107" i="13"/>
  <c r="O106" i="13"/>
  <c r="O105" i="13"/>
  <c r="R105" i="13"/>
  <c r="O104" i="13"/>
  <c r="O103" i="13"/>
  <c r="O102" i="13"/>
  <c r="R102" i="13"/>
  <c r="O101" i="13"/>
  <c r="O100" i="13"/>
  <c r="O99" i="13"/>
  <c r="R99" i="13"/>
  <c r="O97" i="13"/>
  <c r="O96" i="13"/>
  <c r="O95" i="13"/>
  <c r="O94" i="13"/>
  <c r="O93" i="13"/>
  <c r="O91" i="13"/>
  <c r="O90" i="13"/>
  <c r="O89" i="13"/>
  <c r="R89" i="13"/>
  <c r="S89" i="13"/>
  <c r="O88" i="13"/>
  <c r="O87" i="13"/>
  <c r="O86" i="13"/>
  <c r="R86" i="13"/>
  <c r="S86" i="13"/>
  <c r="O85" i="13"/>
  <c r="O84" i="13"/>
  <c r="O83" i="13"/>
  <c r="R83" i="13"/>
  <c r="S83" i="13"/>
  <c r="O81" i="13"/>
  <c r="O80" i="13"/>
  <c r="O79" i="13"/>
  <c r="R79" i="13"/>
  <c r="S79" i="13"/>
  <c r="O77" i="13"/>
  <c r="O76" i="13"/>
  <c r="R76" i="13"/>
  <c r="S76" i="13"/>
  <c r="O75" i="13"/>
  <c r="O74" i="13"/>
  <c r="R74" i="13"/>
  <c r="S74" i="13"/>
  <c r="O73" i="13"/>
  <c r="O72" i="13"/>
  <c r="R72" i="13"/>
  <c r="S72" i="13"/>
  <c r="O71" i="13"/>
  <c r="O70" i="13"/>
  <c r="R70" i="13"/>
  <c r="S70" i="13"/>
  <c r="O69" i="13"/>
  <c r="O68" i="13"/>
  <c r="R68" i="13"/>
  <c r="O67" i="13"/>
  <c r="O66" i="13"/>
  <c r="R66" i="13"/>
  <c r="O65" i="13"/>
  <c r="O64" i="13"/>
  <c r="R64" i="13"/>
  <c r="S64" i="13"/>
  <c r="O63" i="13"/>
  <c r="O62" i="13"/>
  <c r="R62" i="13"/>
  <c r="S62" i="13"/>
  <c r="O61" i="13"/>
  <c r="O60" i="13"/>
  <c r="O59" i="13"/>
  <c r="R59" i="13"/>
  <c r="S59" i="13"/>
  <c r="O58" i="13"/>
  <c r="O57" i="13"/>
  <c r="R57" i="13"/>
  <c r="O56" i="13"/>
  <c r="R55" i="13"/>
  <c r="O55" i="13"/>
  <c r="O54" i="13"/>
  <c r="O53" i="13"/>
  <c r="R53" i="13"/>
  <c r="O52" i="13"/>
  <c r="O51" i="13"/>
  <c r="R51" i="13"/>
  <c r="S51" i="13"/>
  <c r="O50" i="13"/>
  <c r="O49" i="13"/>
  <c r="O48" i="13"/>
  <c r="R48" i="13"/>
  <c r="S48" i="13"/>
  <c r="O47" i="13"/>
  <c r="O46" i="13"/>
  <c r="R46" i="13"/>
  <c r="S46" i="13"/>
  <c r="O44" i="13"/>
  <c r="O42" i="13"/>
  <c r="R42" i="13"/>
  <c r="O43" i="13"/>
  <c r="O41" i="13"/>
  <c r="O40" i="13"/>
  <c r="O39" i="13"/>
  <c r="R39" i="13"/>
  <c r="S39" i="13"/>
  <c r="O38" i="13"/>
  <c r="O37" i="13"/>
  <c r="R37" i="13"/>
  <c r="S37" i="13"/>
  <c r="O36" i="13"/>
  <c r="O35" i="13"/>
  <c r="O34" i="13"/>
  <c r="R34" i="13"/>
  <c r="O33" i="13"/>
  <c r="O32" i="13"/>
  <c r="O31" i="13"/>
  <c r="R31" i="13"/>
  <c r="O30" i="13"/>
  <c r="O29" i="13"/>
  <c r="R29" i="13"/>
  <c r="S29" i="13"/>
  <c r="O28" i="13"/>
  <c r="O27" i="13"/>
  <c r="R27" i="13"/>
  <c r="O26" i="13"/>
  <c r="O25" i="13"/>
  <c r="R25" i="13"/>
  <c r="S25" i="13"/>
  <c r="O24" i="13"/>
  <c r="O23" i="13"/>
  <c r="R23" i="13"/>
  <c r="O22" i="13"/>
  <c r="R21" i="13"/>
  <c r="O21" i="13"/>
  <c r="O20" i="13"/>
  <c r="O19" i="13"/>
  <c r="O18" i="13"/>
  <c r="R18" i="13"/>
  <c r="S18" i="13"/>
  <c r="O17" i="13"/>
  <c r="O16" i="13"/>
  <c r="R16" i="13"/>
  <c r="S16" i="13"/>
  <c r="O14" i="13"/>
  <c r="O13" i="13"/>
  <c r="O12" i="13"/>
  <c r="O11" i="13"/>
  <c r="O10" i="13"/>
  <c r="O9" i="13"/>
  <c r="O8" i="13"/>
  <c r="R8" i="13"/>
  <c r="S8" i="13"/>
  <c r="N8" i="13"/>
  <c r="M8" i="13"/>
  <c r="L8" i="13"/>
  <c r="K8" i="13"/>
  <c r="J8" i="13"/>
  <c r="I8" i="13"/>
  <c r="H8" i="13"/>
  <c r="G8" i="13"/>
  <c r="F8" i="13"/>
  <c r="O128" i="12"/>
  <c r="O127" i="12"/>
  <c r="O126" i="12"/>
  <c r="R126" i="12"/>
  <c r="O125" i="12"/>
  <c r="O124" i="12"/>
  <c r="O123" i="12"/>
  <c r="R123" i="12"/>
  <c r="O122" i="12"/>
  <c r="O121" i="12"/>
  <c r="O120" i="12"/>
  <c r="R120" i="12"/>
  <c r="O119" i="12"/>
  <c r="O118" i="12"/>
  <c r="O117" i="12"/>
  <c r="R117" i="12"/>
  <c r="O116" i="12"/>
  <c r="O115" i="12"/>
  <c r="O114" i="12"/>
  <c r="R114" i="12"/>
  <c r="O113" i="12"/>
  <c r="O112" i="12"/>
  <c r="O111" i="12"/>
  <c r="R111" i="12"/>
  <c r="O110" i="12"/>
  <c r="O109" i="12"/>
  <c r="O108" i="12"/>
  <c r="R108" i="12"/>
  <c r="O107" i="12"/>
  <c r="O106" i="12"/>
  <c r="O105" i="12"/>
  <c r="R105" i="12"/>
  <c r="O104" i="12"/>
  <c r="O103" i="12"/>
  <c r="O102" i="12"/>
  <c r="R102" i="12"/>
  <c r="O101" i="12"/>
  <c r="O100" i="12"/>
  <c r="O99" i="12"/>
  <c r="R99" i="12"/>
  <c r="R98" i="12"/>
  <c r="O97" i="12"/>
  <c r="O96" i="12"/>
  <c r="Q95" i="12"/>
  <c r="P95" i="12"/>
  <c r="O94" i="12"/>
  <c r="O93" i="12"/>
  <c r="Q92" i="12"/>
  <c r="P92" i="12"/>
  <c r="O91" i="12"/>
  <c r="O90" i="12"/>
  <c r="O89" i="12"/>
  <c r="R89" i="12"/>
  <c r="S89" i="12"/>
  <c r="O88" i="12"/>
  <c r="O87" i="12"/>
  <c r="R87" i="12"/>
  <c r="O85" i="12"/>
  <c r="O84" i="12"/>
  <c r="O83" i="12"/>
  <c r="Q82" i="12"/>
  <c r="P82" i="12"/>
  <c r="O81" i="12"/>
  <c r="O80" i="12"/>
  <c r="O79" i="12"/>
  <c r="Q78" i="12"/>
  <c r="P78" i="12"/>
  <c r="O77" i="12"/>
  <c r="O76" i="12"/>
  <c r="R76" i="12"/>
  <c r="S76" i="12"/>
  <c r="O75" i="12"/>
  <c r="O74" i="12"/>
  <c r="R74" i="12"/>
  <c r="S74" i="12"/>
  <c r="O73" i="12"/>
  <c r="O72" i="12"/>
  <c r="R72" i="12"/>
  <c r="S72" i="12"/>
  <c r="O71" i="12"/>
  <c r="O70" i="12"/>
  <c r="R70" i="12"/>
  <c r="S70" i="12"/>
  <c r="O69" i="12"/>
  <c r="O68" i="12"/>
  <c r="R68" i="12"/>
  <c r="O67" i="12"/>
  <c r="O66" i="12"/>
  <c r="R66" i="12"/>
  <c r="O65" i="12"/>
  <c r="R64" i="12"/>
  <c r="S64" i="12"/>
  <c r="Q64" i="12"/>
  <c r="P64" i="12"/>
  <c r="O64" i="12"/>
  <c r="O63" i="12"/>
  <c r="O62" i="12"/>
  <c r="R62" i="12"/>
  <c r="S62" i="12"/>
  <c r="O61" i="12"/>
  <c r="O60" i="12"/>
  <c r="O59" i="12"/>
  <c r="R59" i="12"/>
  <c r="S59" i="12"/>
  <c r="O58" i="12"/>
  <c r="O57" i="12"/>
  <c r="R57" i="12"/>
  <c r="O56" i="12"/>
  <c r="O55" i="12"/>
  <c r="R55" i="12"/>
  <c r="O54" i="12"/>
  <c r="O53" i="12"/>
  <c r="R53" i="12"/>
  <c r="O52" i="12"/>
  <c r="R51" i="12"/>
  <c r="S51" i="12"/>
  <c r="O51" i="12"/>
  <c r="O50" i="12"/>
  <c r="O49" i="12"/>
  <c r="O48" i="12"/>
  <c r="R48" i="12"/>
  <c r="S48" i="12"/>
  <c r="O47" i="12"/>
  <c r="O46" i="12"/>
  <c r="Q45" i="12"/>
  <c r="P45" i="12"/>
  <c r="O44" i="12"/>
  <c r="O43" i="12"/>
  <c r="O42" i="12"/>
  <c r="R42" i="12"/>
  <c r="O41" i="12"/>
  <c r="O40" i="12"/>
  <c r="O39" i="12"/>
  <c r="R39" i="12"/>
  <c r="S39" i="12"/>
  <c r="O38" i="12"/>
  <c r="O37" i="12"/>
  <c r="R37" i="12"/>
  <c r="S37" i="12"/>
  <c r="O36" i="12"/>
  <c r="O35" i="12"/>
  <c r="O34" i="12"/>
  <c r="R34" i="12"/>
  <c r="O33" i="12"/>
  <c r="O32" i="12"/>
  <c r="O31" i="12"/>
  <c r="R31" i="12"/>
  <c r="O30" i="12"/>
  <c r="O29" i="12"/>
  <c r="R29" i="12"/>
  <c r="S29" i="12"/>
  <c r="O28" i="12"/>
  <c r="O27" i="12"/>
  <c r="R27" i="12"/>
  <c r="O26" i="12"/>
  <c r="O25" i="12"/>
  <c r="R25" i="12"/>
  <c r="O24" i="12"/>
  <c r="O23" i="12"/>
  <c r="R23" i="12"/>
  <c r="S23" i="12"/>
  <c r="O22" i="12"/>
  <c r="O21" i="12"/>
  <c r="O20" i="12"/>
  <c r="O19" i="12"/>
  <c r="R18" i="12"/>
  <c r="S18" i="12"/>
  <c r="O18" i="12"/>
  <c r="O17" i="12"/>
  <c r="R16" i="12"/>
  <c r="S16" i="12"/>
  <c r="O16" i="12"/>
  <c r="Q15" i="12"/>
  <c r="P15" i="12"/>
  <c r="O14" i="12"/>
  <c r="O13" i="12"/>
  <c r="O12" i="12"/>
  <c r="O11" i="12"/>
  <c r="O10" i="12"/>
  <c r="O9" i="12"/>
  <c r="O8" i="12"/>
  <c r="R8" i="12"/>
  <c r="S8" i="12"/>
  <c r="N8" i="12"/>
  <c r="M8" i="12"/>
  <c r="L8" i="12"/>
  <c r="K8" i="12"/>
  <c r="J8" i="12"/>
  <c r="I8" i="12"/>
  <c r="H8" i="12"/>
  <c r="G8" i="12"/>
  <c r="F8" i="12"/>
  <c r="O128" i="11"/>
  <c r="O127" i="11"/>
  <c r="O126" i="11"/>
  <c r="R126" i="11"/>
  <c r="O125" i="11"/>
  <c r="O124" i="11"/>
  <c r="O123" i="11"/>
  <c r="R123" i="11"/>
  <c r="O122" i="11"/>
  <c r="O121" i="11"/>
  <c r="O120" i="11"/>
  <c r="R120" i="11"/>
  <c r="O119" i="11"/>
  <c r="O118" i="11"/>
  <c r="O117" i="11"/>
  <c r="R117" i="11"/>
  <c r="O116" i="11"/>
  <c r="O115" i="11"/>
  <c r="O114" i="11"/>
  <c r="R114" i="11"/>
  <c r="O113" i="11"/>
  <c r="O112" i="11"/>
  <c r="O111" i="11"/>
  <c r="R111" i="11"/>
  <c r="O110" i="11"/>
  <c r="O109" i="11"/>
  <c r="O108" i="11"/>
  <c r="R108" i="11"/>
  <c r="O107" i="11"/>
  <c r="O106" i="11"/>
  <c r="O105" i="11"/>
  <c r="R105" i="11"/>
  <c r="O104" i="11"/>
  <c r="O103" i="11"/>
  <c r="O102" i="11"/>
  <c r="R102" i="11"/>
  <c r="O101" i="11"/>
  <c r="O100" i="11"/>
  <c r="O99" i="11"/>
  <c r="R99" i="11"/>
  <c r="R98" i="11"/>
  <c r="O97" i="11"/>
  <c r="O96" i="11"/>
  <c r="Q95" i="11"/>
  <c r="P95" i="11"/>
  <c r="O94" i="11"/>
  <c r="O93" i="11"/>
  <c r="R93" i="11"/>
  <c r="R92" i="11"/>
  <c r="Q92" i="11"/>
  <c r="P92" i="11"/>
  <c r="O92" i="11"/>
  <c r="O91" i="11"/>
  <c r="O90" i="11"/>
  <c r="O89" i="11"/>
  <c r="R89" i="11"/>
  <c r="O88" i="11"/>
  <c r="O87" i="11"/>
  <c r="O86" i="11"/>
  <c r="R86" i="11"/>
  <c r="O85" i="11"/>
  <c r="O84" i="11"/>
  <c r="O83" i="11"/>
  <c r="R83" i="11"/>
  <c r="Q82" i="11"/>
  <c r="P82" i="11"/>
  <c r="O82" i="11"/>
  <c r="O81" i="11"/>
  <c r="O80" i="11"/>
  <c r="O79" i="11"/>
  <c r="R79" i="11"/>
  <c r="R78" i="11"/>
  <c r="Q78" i="11"/>
  <c r="P78" i="11"/>
  <c r="O77" i="11"/>
  <c r="O76" i="11"/>
  <c r="R76" i="11"/>
  <c r="O75" i="11"/>
  <c r="O74" i="11"/>
  <c r="R74" i="11"/>
  <c r="O73" i="11"/>
  <c r="O72" i="11"/>
  <c r="R72" i="11"/>
  <c r="O71" i="11"/>
  <c r="O70" i="11"/>
  <c r="R70" i="11"/>
  <c r="O69" i="11"/>
  <c r="O68" i="11"/>
  <c r="R68" i="11"/>
  <c r="O67" i="11"/>
  <c r="O66" i="11"/>
  <c r="R66" i="11"/>
  <c r="O65" i="11"/>
  <c r="O64" i="11"/>
  <c r="R64" i="11"/>
  <c r="O63" i="11"/>
  <c r="O62" i="11"/>
  <c r="R62" i="11"/>
  <c r="O61" i="11"/>
  <c r="O59" i="11"/>
  <c r="R59" i="11"/>
  <c r="O60" i="11"/>
  <c r="O58" i="11"/>
  <c r="O57" i="11"/>
  <c r="R57" i="11"/>
  <c r="O56" i="11"/>
  <c r="O55" i="11"/>
  <c r="R55" i="11"/>
  <c r="O54" i="11"/>
  <c r="O53" i="11"/>
  <c r="R53" i="11"/>
  <c r="O52" i="11"/>
  <c r="O51" i="11"/>
  <c r="R51" i="11"/>
  <c r="O50" i="11"/>
  <c r="O48" i="11"/>
  <c r="R48" i="11"/>
  <c r="O49" i="11"/>
  <c r="O47" i="11"/>
  <c r="O46" i="11"/>
  <c r="Q45" i="11"/>
  <c r="P45" i="11"/>
  <c r="O44" i="11"/>
  <c r="O43" i="11"/>
  <c r="O42" i="11"/>
  <c r="R42" i="11"/>
  <c r="O41" i="11"/>
  <c r="O40" i="11"/>
  <c r="O39" i="11"/>
  <c r="R39" i="11"/>
  <c r="O38" i="11"/>
  <c r="O37" i="11"/>
  <c r="R37" i="11"/>
  <c r="O36" i="11"/>
  <c r="O35" i="11"/>
  <c r="O34" i="11"/>
  <c r="R34" i="11"/>
  <c r="O33" i="11"/>
  <c r="O32" i="11"/>
  <c r="O31" i="11"/>
  <c r="R31" i="11"/>
  <c r="O30" i="11"/>
  <c r="O29" i="11"/>
  <c r="R29" i="11"/>
  <c r="O28" i="11"/>
  <c r="O27" i="11"/>
  <c r="R27" i="11"/>
  <c r="O26" i="11"/>
  <c r="O25" i="11"/>
  <c r="R25" i="11"/>
  <c r="O24" i="11"/>
  <c r="O23" i="11"/>
  <c r="R23" i="11"/>
  <c r="O22" i="11"/>
  <c r="O21" i="11"/>
  <c r="R21" i="11"/>
  <c r="O20" i="11"/>
  <c r="O19" i="11"/>
  <c r="O18" i="11"/>
  <c r="O17" i="11"/>
  <c r="R16" i="11"/>
  <c r="O16" i="11"/>
  <c r="P15" i="11"/>
  <c r="O14" i="11"/>
  <c r="O13" i="11"/>
  <c r="O12" i="11"/>
  <c r="O11" i="11"/>
  <c r="O10" i="11"/>
  <c r="O9" i="11"/>
  <c r="N8" i="11"/>
  <c r="M8" i="11"/>
  <c r="L8" i="11"/>
  <c r="K8" i="11"/>
  <c r="J8" i="11"/>
  <c r="I8" i="11"/>
  <c r="H8" i="11"/>
  <c r="G8" i="11"/>
  <c r="O8" i="11"/>
  <c r="R8" i="11"/>
  <c r="F8" i="11"/>
  <c r="K13" i="10"/>
  <c r="O13" i="10"/>
  <c r="E13" i="10"/>
  <c r="J16" i="10"/>
  <c r="N16" i="10"/>
  <c r="D16" i="10"/>
  <c r="K16" i="10"/>
  <c r="O16" i="10"/>
  <c r="E16" i="10"/>
  <c r="C16" i="10"/>
  <c r="C14" i="10"/>
  <c r="J17" i="10"/>
  <c r="N17" i="10"/>
  <c r="D17" i="10"/>
  <c r="K17" i="10"/>
  <c r="O17" i="10"/>
  <c r="E17" i="10"/>
  <c r="C17" i="10"/>
  <c r="K20" i="10"/>
  <c r="O20" i="10"/>
  <c r="E20" i="10"/>
  <c r="J21" i="10"/>
  <c r="N21" i="10"/>
  <c r="D21" i="10"/>
  <c r="C21" i="10"/>
  <c r="K21" i="10"/>
  <c r="O21" i="10"/>
  <c r="E21" i="10"/>
  <c r="J22" i="10"/>
  <c r="N22" i="10"/>
  <c r="D22" i="10"/>
  <c r="C22" i="10"/>
  <c r="J23" i="10"/>
  <c r="N23" i="10"/>
  <c r="D23" i="10"/>
  <c r="K23" i="10"/>
  <c r="O23" i="10"/>
  <c r="E23" i="10"/>
  <c r="J24" i="10"/>
  <c r="N24" i="10"/>
  <c r="D24" i="10"/>
  <c r="K24" i="10"/>
  <c r="O24" i="10"/>
  <c r="E24" i="10"/>
  <c r="K27" i="10"/>
  <c r="O27" i="10"/>
  <c r="E27" i="10"/>
  <c r="E25" i="10"/>
  <c r="J27" i="10"/>
  <c r="Q25" i="10"/>
  <c r="P25" i="10"/>
  <c r="M25" i="10"/>
  <c r="L25" i="10"/>
  <c r="I25" i="10"/>
  <c r="H25" i="10"/>
  <c r="G25" i="10"/>
  <c r="K25" i="10"/>
  <c r="O25" i="10"/>
  <c r="F25" i="10"/>
  <c r="J25" i="10"/>
  <c r="N25" i="10"/>
  <c r="Q18" i="10"/>
  <c r="K22" i="10"/>
  <c r="O22" i="10"/>
  <c r="E22" i="10"/>
  <c r="P18" i="10"/>
  <c r="L18" i="10"/>
  <c r="J20" i="10"/>
  <c r="M18" i="10"/>
  <c r="I18" i="10"/>
  <c r="G18" i="10"/>
  <c r="F18" i="10"/>
  <c r="Q14" i="10"/>
  <c r="Q10" i="10"/>
  <c r="P14" i="10"/>
  <c r="M14" i="10"/>
  <c r="L14" i="10"/>
  <c r="I14" i="10"/>
  <c r="H14" i="10"/>
  <c r="G14" i="10"/>
  <c r="F14" i="10"/>
  <c r="J14" i="10"/>
  <c r="N14" i="10"/>
  <c r="L11" i="10"/>
  <c r="J13" i="10"/>
  <c r="Q11" i="10"/>
  <c r="P11" i="10"/>
  <c r="M11" i="10"/>
  <c r="I11" i="10"/>
  <c r="K11" i="10"/>
  <c r="H11" i="10"/>
  <c r="J11" i="10"/>
  <c r="N11" i="10"/>
  <c r="G10" i="10"/>
  <c r="P13" i="8"/>
  <c r="Q13" i="8"/>
  <c r="P16" i="8"/>
  <c r="Q16" i="8"/>
  <c r="P17" i="8"/>
  <c r="P20" i="8"/>
  <c r="Q20" i="8"/>
  <c r="P23" i="8"/>
  <c r="P25" i="8"/>
  <c r="N18" i="8"/>
  <c r="P18" i="8"/>
  <c r="N23" i="8"/>
  <c r="N24" i="8"/>
  <c r="P24" i="8"/>
  <c r="L28" i="8"/>
  <c r="M23" i="8"/>
  <c r="O23" i="8"/>
  <c r="Q23" i="8"/>
  <c r="L21" i="8"/>
  <c r="O17" i="8"/>
  <c r="Q17" i="8"/>
  <c r="L14" i="8"/>
  <c r="O28" i="8"/>
  <c r="O26" i="8"/>
  <c r="K23" i="8"/>
  <c r="O22" i="8"/>
  <c r="Q22" i="8"/>
  <c r="I15" i="8"/>
  <c r="I30" i="8"/>
  <c r="I19" i="8"/>
  <c r="I23" i="8"/>
  <c r="I26" i="8"/>
  <c r="O21" i="8"/>
  <c r="Q21" i="8"/>
  <c r="J28" i="8"/>
  <c r="J21" i="8"/>
  <c r="J19" i="8"/>
  <c r="N21" i="8"/>
  <c r="P21" i="8"/>
  <c r="J14" i="8"/>
  <c r="O25" i="8"/>
  <c r="Q25" i="8"/>
  <c r="O24" i="8"/>
  <c r="Q24" i="8"/>
  <c r="O18" i="8"/>
  <c r="Q18" i="8"/>
  <c r="H14" i="8"/>
  <c r="N14" i="8"/>
  <c r="P14" i="8"/>
  <c r="N17" i="8"/>
  <c r="N25" i="8"/>
  <c r="H28" i="8"/>
  <c r="N22" i="8"/>
  <c r="P22" i="8"/>
  <c r="H21" i="8"/>
  <c r="H20" i="8"/>
  <c r="K45" i="8"/>
  <c r="J45" i="8"/>
  <c r="I45" i="8"/>
  <c r="K39" i="8"/>
  <c r="J39" i="8"/>
  <c r="I39" i="8"/>
  <c r="L15" i="8"/>
  <c r="M12" i="8"/>
  <c r="L12" i="8"/>
  <c r="J12" i="8"/>
  <c r="K12" i="8"/>
  <c r="H26" i="8"/>
  <c r="H12" i="8"/>
  <c r="N12" i="8"/>
  <c r="P12" i="8"/>
  <c r="G15" i="8"/>
  <c r="J15" i="8"/>
  <c r="K15" i="8"/>
  <c r="M15" i="8"/>
  <c r="G19" i="8"/>
  <c r="K19" i="8"/>
  <c r="L19" i="8"/>
  <c r="M19" i="8"/>
  <c r="F19" i="8"/>
  <c r="G26" i="8"/>
  <c r="J26" i="8"/>
  <c r="K26" i="8"/>
  <c r="L26" i="8"/>
  <c r="M26" i="8"/>
  <c r="F26" i="8"/>
  <c r="F15" i="8"/>
  <c r="F11" i="8"/>
  <c r="C28" i="8"/>
  <c r="C26" i="8"/>
  <c r="E26" i="8"/>
  <c r="D26" i="8"/>
  <c r="C25" i="8"/>
  <c r="C24" i="8"/>
  <c r="C23" i="8"/>
  <c r="C22" i="8"/>
  <c r="C21" i="8"/>
  <c r="E19" i="8"/>
  <c r="D19" i="8"/>
  <c r="C18" i="8"/>
  <c r="C17" i="8"/>
  <c r="C15" i="8"/>
  <c r="E15" i="8"/>
  <c r="D15" i="8"/>
  <c r="C14" i="8"/>
  <c r="E12" i="8"/>
  <c r="D12" i="8"/>
  <c r="C12" i="8"/>
  <c r="M23" i="7"/>
  <c r="L23" i="7"/>
  <c r="K23" i="7"/>
  <c r="I21" i="7"/>
  <c r="I23" i="7"/>
  <c r="H21" i="7"/>
  <c r="H23" i="7"/>
  <c r="F21" i="7"/>
  <c r="F23" i="7"/>
  <c r="E21" i="7"/>
  <c r="E23" i="7"/>
  <c r="M13" i="7"/>
  <c r="M15" i="7"/>
  <c r="M17" i="7"/>
  <c r="M19" i="7"/>
  <c r="L13" i="7"/>
  <c r="L15" i="7"/>
  <c r="L17" i="7"/>
  <c r="L19" i="7"/>
  <c r="K13" i="7"/>
  <c r="K15" i="7"/>
  <c r="K17" i="7"/>
  <c r="K19" i="7"/>
  <c r="I13" i="7"/>
  <c r="I15" i="7"/>
  <c r="I17" i="7"/>
  <c r="I19" i="7"/>
  <c r="H13" i="7"/>
  <c r="H15" i="7"/>
  <c r="H17" i="7"/>
  <c r="H19" i="7"/>
  <c r="F13" i="7"/>
  <c r="F15" i="7"/>
  <c r="F17" i="7"/>
  <c r="F19" i="7"/>
  <c r="E13" i="7"/>
  <c r="J11" i="7"/>
  <c r="J21" i="7"/>
  <c r="J23" i="7"/>
  <c r="G11" i="7"/>
  <c r="N11" i="7"/>
  <c r="N10" i="7"/>
  <c r="Q10" i="7"/>
  <c r="J9" i="7"/>
  <c r="J13" i="7"/>
  <c r="J15" i="7"/>
  <c r="J17" i="7"/>
  <c r="J19" i="7"/>
  <c r="G9" i="7"/>
  <c r="G13" i="7"/>
  <c r="G15" i="7"/>
  <c r="G17" i="7"/>
  <c r="G19" i="7"/>
  <c r="P7" i="7"/>
  <c r="O7" i="7"/>
  <c r="E89" i="3"/>
  <c r="E88" i="3"/>
  <c r="E87" i="3"/>
  <c r="C89" i="3"/>
  <c r="C88" i="3"/>
  <c r="C87" i="3"/>
  <c r="E83" i="3"/>
  <c r="C83" i="3"/>
  <c r="C82" i="3"/>
  <c r="E82" i="3"/>
  <c r="E81" i="3"/>
  <c r="E78" i="3"/>
  <c r="E77" i="3"/>
  <c r="E73" i="3"/>
  <c r="E72" i="3"/>
  <c r="E67" i="3"/>
  <c r="E69" i="3"/>
  <c r="E68" i="3"/>
  <c r="C69" i="3"/>
  <c r="C68" i="3"/>
  <c r="C73" i="3"/>
  <c r="C72" i="3"/>
  <c r="E64" i="3"/>
  <c r="E63" i="3"/>
  <c r="E62" i="3"/>
  <c r="E53" i="3"/>
  <c r="E41" i="3"/>
  <c r="E49" i="3"/>
  <c r="E43" i="3"/>
  <c r="E33" i="3"/>
  <c r="E28" i="3"/>
  <c r="E27" i="3"/>
  <c r="E22" i="3"/>
  <c r="E21" i="3"/>
  <c r="E9" i="3"/>
  <c r="E8" i="3"/>
  <c r="E7" i="3"/>
  <c r="C78" i="3"/>
  <c r="C77" i="3"/>
  <c r="C43" i="3"/>
  <c r="C38" i="3"/>
  <c r="C34" i="3"/>
  <c r="C26" i="3"/>
  <c r="C22" i="3"/>
  <c r="C18" i="3"/>
  <c r="C28" i="3"/>
  <c r="C27" i="3"/>
  <c r="C9" i="3"/>
  <c r="C8" i="3"/>
  <c r="C59" i="3"/>
  <c r="C56" i="3"/>
  <c r="C49" i="3"/>
  <c r="C48" i="3"/>
  <c r="P26" i="5"/>
  <c r="O26" i="5"/>
  <c r="P24" i="5"/>
  <c r="O24" i="5"/>
  <c r="P22" i="5"/>
  <c r="O22" i="5"/>
  <c r="P20" i="5"/>
  <c r="O20" i="5"/>
  <c r="P18" i="5"/>
  <c r="O18" i="5"/>
  <c r="O15" i="5"/>
  <c r="P16" i="5"/>
  <c r="P15" i="5"/>
  <c r="O16" i="5"/>
  <c r="P80" i="4"/>
  <c r="P79" i="4"/>
  <c r="O80" i="4"/>
  <c r="O79" i="4"/>
  <c r="P77" i="4"/>
  <c r="P76" i="4"/>
  <c r="O77" i="4"/>
  <c r="O76" i="4"/>
  <c r="P73" i="4"/>
  <c r="O73" i="4"/>
  <c r="P70" i="4"/>
  <c r="P66" i="4"/>
  <c r="O70" i="4"/>
  <c r="P67" i="4"/>
  <c r="O67" i="4"/>
  <c r="O66" i="4"/>
  <c r="P63" i="4"/>
  <c r="P62" i="4"/>
  <c r="P45" i="4"/>
  <c r="O45" i="4"/>
  <c r="P43" i="4"/>
  <c r="O43" i="4"/>
  <c r="P41" i="4"/>
  <c r="O41" i="4"/>
  <c r="P39" i="4"/>
  <c r="O39" i="4"/>
  <c r="P37" i="4"/>
  <c r="O37" i="4"/>
  <c r="P34" i="4"/>
  <c r="O34" i="4"/>
  <c r="P32" i="4"/>
  <c r="O32" i="4"/>
  <c r="P25" i="4"/>
  <c r="O25" i="4"/>
  <c r="P23" i="4"/>
  <c r="O23" i="4"/>
  <c r="P21" i="4"/>
  <c r="O21" i="4"/>
  <c r="P19" i="4"/>
  <c r="O19" i="4"/>
  <c r="P7" i="4"/>
  <c r="O7" i="4"/>
  <c r="P17" i="4"/>
  <c r="O17" i="4"/>
  <c r="P15" i="4"/>
  <c r="O15" i="4"/>
  <c r="I66" i="2"/>
  <c r="I82" i="2"/>
  <c r="G66" i="2"/>
  <c r="H66" i="2"/>
  <c r="F66" i="2"/>
  <c r="G82" i="2"/>
  <c r="H82" i="2"/>
  <c r="F82" i="2"/>
  <c r="P77" i="2"/>
  <c r="Q77" i="2"/>
  <c r="P80" i="2"/>
  <c r="Q80" i="2"/>
  <c r="L82" i="2"/>
  <c r="M82" i="2"/>
  <c r="N82" i="2"/>
  <c r="M79" i="2"/>
  <c r="N79" i="2"/>
  <c r="L79" i="2"/>
  <c r="J79" i="2"/>
  <c r="K79" i="2"/>
  <c r="I79" i="2"/>
  <c r="G79" i="2"/>
  <c r="H79" i="2"/>
  <c r="F79" i="2"/>
  <c r="P67" i="2"/>
  <c r="Q67" i="2"/>
  <c r="M76" i="2"/>
  <c r="N76" i="2"/>
  <c r="L76" i="2"/>
  <c r="J76" i="2"/>
  <c r="K76" i="2"/>
  <c r="I76" i="2"/>
  <c r="G76" i="2"/>
  <c r="H76" i="2"/>
  <c r="F76" i="2"/>
  <c r="M75" i="2"/>
  <c r="N75" i="2"/>
  <c r="L75" i="2"/>
  <c r="J75" i="2"/>
  <c r="K75" i="2"/>
  <c r="I75" i="2"/>
  <c r="G75" i="2"/>
  <c r="H75" i="2"/>
  <c r="F75" i="2"/>
  <c r="O75" i="2"/>
  <c r="M70" i="2"/>
  <c r="M73" i="2"/>
  <c r="N70" i="2"/>
  <c r="N73" i="2"/>
  <c r="L70" i="2"/>
  <c r="L73" i="2"/>
  <c r="J70" i="2"/>
  <c r="J73" i="2"/>
  <c r="K70" i="2"/>
  <c r="K73" i="2"/>
  <c r="I70" i="2"/>
  <c r="I73" i="2"/>
  <c r="G70" i="2"/>
  <c r="G73" i="2"/>
  <c r="H70" i="2"/>
  <c r="H73" i="2"/>
  <c r="F70" i="2"/>
  <c r="F73" i="2"/>
  <c r="M69" i="2"/>
  <c r="M72" i="2"/>
  <c r="N69" i="2"/>
  <c r="N72" i="2"/>
  <c r="L69" i="2"/>
  <c r="L72" i="2"/>
  <c r="J69" i="2"/>
  <c r="J72" i="2"/>
  <c r="K69" i="2"/>
  <c r="K72" i="2"/>
  <c r="I69" i="2"/>
  <c r="I72" i="2"/>
  <c r="G69" i="2"/>
  <c r="G72" i="2"/>
  <c r="H69" i="2"/>
  <c r="H72" i="2"/>
  <c r="F69" i="2"/>
  <c r="F72" i="2"/>
  <c r="P64" i="2"/>
  <c r="O63" i="4"/>
  <c r="O62" i="4"/>
  <c r="J66" i="2"/>
  <c r="J82" i="2"/>
  <c r="K66" i="2"/>
  <c r="K82" i="2"/>
  <c r="M65" i="2"/>
  <c r="N65" i="2"/>
  <c r="L65" i="2"/>
  <c r="J65" i="2"/>
  <c r="K65" i="2"/>
  <c r="I65" i="2"/>
  <c r="G65" i="2"/>
  <c r="H65" i="2"/>
  <c r="F65" i="2"/>
  <c r="P32" i="2"/>
  <c r="Q32" i="2"/>
  <c r="M43" i="2"/>
  <c r="M45" i="2"/>
  <c r="M52" i="2"/>
  <c r="M54" i="2"/>
  <c r="M56" i="2"/>
  <c r="N43" i="2"/>
  <c r="N45" i="2"/>
  <c r="N52" i="2"/>
  <c r="N54" i="2"/>
  <c r="N56" i="2"/>
  <c r="L43" i="2"/>
  <c r="L45" i="2"/>
  <c r="L52" i="2"/>
  <c r="L54" i="2"/>
  <c r="L56" i="2"/>
  <c r="J43" i="2"/>
  <c r="J45" i="2"/>
  <c r="J52" i="2"/>
  <c r="J54" i="2"/>
  <c r="K43" i="2"/>
  <c r="K45" i="2"/>
  <c r="K52" i="2"/>
  <c r="K54" i="2"/>
  <c r="K56" i="2"/>
  <c r="I43" i="2"/>
  <c r="I45" i="2"/>
  <c r="I52" i="2"/>
  <c r="I54" i="2"/>
  <c r="I56" i="2"/>
  <c r="G43" i="2"/>
  <c r="G45" i="2"/>
  <c r="G52" i="2"/>
  <c r="G54" i="2"/>
  <c r="G56" i="2"/>
  <c r="H43" i="2"/>
  <c r="H45" i="2"/>
  <c r="H52" i="2"/>
  <c r="H54" i="2"/>
  <c r="H56" i="2"/>
  <c r="F43" i="2"/>
  <c r="F45" i="2"/>
  <c r="F52" i="2"/>
  <c r="M37" i="2"/>
  <c r="M48" i="2"/>
  <c r="M62" i="2"/>
  <c r="N37" i="2"/>
  <c r="N48" i="2"/>
  <c r="N62" i="2"/>
  <c r="L37" i="2"/>
  <c r="L48" i="2"/>
  <c r="L62" i="2"/>
  <c r="J37" i="2"/>
  <c r="J48" i="2"/>
  <c r="J62" i="2"/>
  <c r="K37" i="2"/>
  <c r="K48" i="2"/>
  <c r="K62" i="2"/>
  <c r="I37" i="2"/>
  <c r="I48" i="2"/>
  <c r="I62" i="2"/>
  <c r="G37" i="2"/>
  <c r="G48" i="2"/>
  <c r="H37" i="2"/>
  <c r="H48" i="2"/>
  <c r="H62" i="2"/>
  <c r="F37" i="2"/>
  <c r="M34" i="2"/>
  <c r="M36" i="2"/>
  <c r="M39" i="2"/>
  <c r="M41" i="2"/>
  <c r="M47" i="2"/>
  <c r="M50" i="2"/>
  <c r="M58" i="2"/>
  <c r="M60" i="2"/>
  <c r="N34" i="2"/>
  <c r="N36" i="2"/>
  <c r="N39" i="2"/>
  <c r="N41" i="2"/>
  <c r="N47" i="2"/>
  <c r="N50" i="2"/>
  <c r="N58" i="2"/>
  <c r="N60" i="2"/>
  <c r="L34" i="2"/>
  <c r="L36" i="2"/>
  <c r="L39" i="2"/>
  <c r="L41" i="2"/>
  <c r="L47" i="2"/>
  <c r="L50" i="2"/>
  <c r="L58" i="2"/>
  <c r="L60" i="2"/>
  <c r="J34" i="2"/>
  <c r="J36" i="2"/>
  <c r="J39" i="2"/>
  <c r="J41" i="2"/>
  <c r="J47" i="2"/>
  <c r="J50" i="2"/>
  <c r="J58" i="2"/>
  <c r="J60" i="2"/>
  <c r="K34" i="2"/>
  <c r="K36" i="2"/>
  <c r="K39" i="2"/>
  <c r="K41" i="2"/>
  <c r="K47" i="2"/>
  <c r="K50" i="2"/>
  <c r="K58" i="2"/>
  <c r="K60" i="2"/>
  <c r="I34" i="2"/>
  <c r="I36" i="2"/>
  <c r="I39" i="2"/>
  <c r="I41" i="2"/>
  <c r="I47" i="2"/>
  <c r="I50" i="2"/>
  <c r="I58" i="2"/>
  <c r="I60" i="2"/>
  <c r="G34" i="2"/>
  <c r="G36" i="2"/>
  <c r="G39" i="2"/>
  <c r="G41" i="2"/>
  <c r="G47" i="2"/>
  <c r="G50" i="2"/>
  <c r="G58" i="2"/>
  <c r="G60" i="2"/>
  <c r="H34" i="2"/>
  <c r="H36" i="2"/>
  <c r="H39" i="2"/>
  <c r="H41" i="2"/>
  <c r="H47" i="2"/>
  <c r="H50" i="2"/>
  <c r="H58" i="2"/>
  <c r="H60" i="2"/>
  <c r="F34" i="2"/>
  <c r="P15" i="2"/>
  <c r="Q15" i="2"/>
  <c r="O9" i="2"/>
  <c r="L31" i="2"/>
  <c r="M31" i="2"/>
  <c r="N31" i="2"/>
  <c r="F29" i="2"/>
  <c r="F31" i="2"/>
  <c r="G29" i="2"/>
  <c r="G31" i="2"/>
  <c r="I29" i="2"/>
  <c r="I31" i="2"/>
  <c r="J29" i="2"/>
  <c r="J31" i="2"/>
  <c r="K19" i="2"/>
  <c r="K29" i="2"/>
  <c r="K31" i="2"/>
  <c r="H19" i="2"/>
  <c r="G21" i="2"/>
  <c r="G23" i="2"/>
  <c r="G25" i="2"/>
  <c r="G27" i="2"/>
  <c r="I21" i="2"/>
  <c r="I23" i="2"/>
  <c r="I25" i="2"/>
  <c r="I27" i="2"/>
  <c r="J21" i="2"/>
  <c r="J23" i="2"/>
  <c r="J25" i="2"/>
  <c r="J27" i="2"/>
  <c r="L21" i="2"/>
  <c r="L23" i="2"/>
  <c r="L25" i="2"/>
  <c r="L27" i="2"/>
  <c r="M21" i="2"/>
  <c r="M23" i="2"/>
  <c r="M25" i="2"/>
  <c r="M27" i="2"/>
  <c r="N21" i="2"/>
  <c r="N23" i="2"/>
  <c r="N25" i="2"/>
  <c r="N27" i="2"/>
  <c r="F21" i="2"/>
  <c r="F23" i="2"/>
  <c r="F25" i="2"/>
  <c r="F27" i="2"/>
  <c r="K17" i="2"/>
  <c r="H17" i="2"/>
  <c r="H21" i="2"/>
  <c r="H23" i="2"/>
  <c r="N14" i="2"/>
  <c r="K14" i="2"/>
  <c r="H14" i="2"/>
  <c r="N13" i="2"/>
  <c r="K13" i="2"/>
  <c r="H13" i="2"/>
  <c r="O13" i="2"/>
  <c r="N12" i="2"/>
  <c r="K12" i="2"/>
  <c r="H12" i="2"/>
  <c r="O12" i="2"/>
  <c r="N11" i="2"/>
  <c r="N8" i="2"/>
  <c r="K11" i="2"/>
  <c r="H11" i="2"/>
  <c r="N10" i="2"/>
  <c r="K10" i="2"/>
  <c r="K8" i="2"/>
  <c r="H10" i="2"/>
  <c r="G8" i="2"/>
  <c r="I8" i="2"/>
  <c r="J8" i="2"/>
  <c r="L8" i="2"/>
  <c r="M8" i="2"/>
  <c r="F8" i="2"/>
  <c r="E71" i="1"/>
  <c r="D71" i="1"/>
  <c r="C71" i="1"/>
  <c r="K47" i="1"/>
  <c r="J47" i="1"/>
  <c r="I47" i="1"/>
  <c r="H47" i="1"/>
  <c r="G47" i="1"/>
  <c r="F47" i="1"/>
  <c r="E47" i="1"/>
  <c r="D47" i="1"/>
  <c r="C47" i="1"/>
  <c r="K24" i="1"/>
  <c r="J24" i="1"/>
  <c r="I24" i="1"/>
  <c r="H24" i="1"/>
  <c r="G24" i="1"/>
  <c r="F24" i="1"/>
  <c r="E24" i="1"/>
  <c r="D24" i="1"/>
  <c r="C24" i="1"/>
  <c r="N7" i="4"/>
  <c r="M7" i="4"/>
  <c r="L7" i="4"/>
  <c r="K7" i="4"/>
  <c r="J7" i="4"/>
  <c r="I7" i="4"/>
  <c r="H7" i="4"/>
  <c r="G7" i="4"/>
  <c r="F7" i="4"/>
  <c r="Q76" i="4"/>
  <c r="F48" i="2"/>
  <c r="C67" i="3"/>
  <c r="C7" i="3"/>
  <c r="C41" i="3"/>
  <c r="F62" i="2"/>
  <c r="C92" i="3"/>
  <c r="N13" i="7"/>
  <c r="N12" i="7"/>
  <c r="Q12" i="7"/>
  <c r="N9" i="7"/>
  <c r="N8" i="7"/>
  <c r="E15" i="7"/>
  <c r="N15" i="7"/>
  <c r="N14" i="7"/>
  <c r="Q14" i="7"/>
  <c r="G21" i="7"/>
  <c r="G23" i="7"/>
  <c r="N23" i="7"/>
  <c r="N22" i="7"/>
  <c r="Q22" i="7"/>
  <c r="E17" i="7"/>
  <c r="N17" i="7"/>
  <c r="N16" i="7"/>
  <c r="Q16" i="7"/>
  <c r="Q8" i="7"/>
  <c r="E19" i="7"/>
  <c r="N19" i="7"/>
  <c r="N18" i="7"/>
  <c r="Q18" i="7"/>
  <c r="D11" i="8"/>
  <c r="D33" i="8"/>
  <c r="C19" i="8"/>
  <c r="C11" i="8"/>
  <c r="M30" i="8"/>
  <c r="L30" i="8"/>
  <c r="K30" i="8"/>
  <c r="O14" i="8"/>
  <c r="Q14" i="8"/>
  <c r="N28" i="8"/>
  <c r="N26" i="8"/>
  <c r="J30" i="8"/>
  <c r="I12" i="8"/>
  <c r="I11" i="8"/>
  <c r="O12" i="8"/>
  <c r="Q12" i="8"/>
  <c r="O15" i="8"/>
  <c r="Q15" i="8"/>
  <c r="N19" i="8"/>
  <c r="P19" i="8"/>
  <c r="N15" i="8"/>
  <c r="P15" i="8"/>
  <c r="H19" i="8"/>
  <c r="E11" i="8"/>
  <c r="E33" i="8"/>
  <c r="L11" i="8"/>
  <c r="M11" i="8"/>
  <c r="G11" i="8"/>
  <c r="K11" i="8"/>
  <c r="J11" i="8"/>
  <c r="H15" i="8"/>
  <c r="H30" i="8"/>
  <c r="N11" i="8"/>
  <c r="H11" i="8"/>
  <c r="N13" i="10"/>
  <c r="D13" i="10"/>
  <c r="C13" i="10"/>
  <c r="C11" i="10"/>
  <c r="I10" i="10"/>
  <c r="K10" i="10"/>
  <c r="L10" i="10"/>
  <c r="K18" i="10"/>
  <c r="O18" i="10"/>
  <c r="N20" i="10"/>
  <c r="D20" i="10"/>
  <c r="C20" i="10"/>
  <c r="C18" i="10"/>
  <c r="P10" i="10"/>
  <c r="O11" i="10"/>
  <c r="E11" i="10"/>
  <c r="F10" i="10"/>
  <c r="J10" i="10"/>
  <c r="N10" i="10"/>
  <c r="D10" i="10"/>
  <c r="H18" i="10"/>
  <c r="H10" i="10"/>
  <c r="N27" i="10"/>
  <c r="D27" i="10"/>
  <c r="D25" i="10"/>
  <c r="J18" i="10"/>
  <c r="N18" i="10"/>
  <c r="D18" i="10"/>
  <c r="D14" i="10"/>
  <c r="C23" i="10"/>
  <c r="E18" i="10"/>
  <c r="D11" i="10"/>
  <c r="C24" i="10"/>
  <c r="O10" i="10"/>
  <c r="E10" i="10"/>
  <c r="J56" i="2"/>
  <c r="E92" i="3"/>
  <c r="E14" i="10"/>
  <c r="C27" i="10"/>
  <c r="C25" i="10"/>
  <c r="C10" i="10"/>
  <c r="P31" i="4"/>
  <c r="N21" i="7"/>
  <c r="N20" i="7"/>
  <c r="Q20" i="7"/>
  <c r="Q7" i="7"/>
  <c r="K14" i="10"/>
  <c r="O14" i="10"/>
  <c r="O19" i="8"/>
  <c r="Q19" i="8"/>
  <c r="N7" i="7"/>
  <c r="M10" i="10"/>
  <c r="O11" i="8"/>
  <c r="O92" i="13"/>
  <c r="R93" i="13"/>
  <c r="S93" i="13"/>
  <c r="R96" i="13"/>
  <c r="S96" i="13"/>
  <c r="S129" i="13"/>
  <c r="O78" i="12"/>
  <c r="R79" i="12"/>
  <c r="R83" i="12"/>
  <c r="S83" i="12"/>
  <c r="O82" i="12"/>
  <c r="R82" i="12"/>
  <c r="R93" i="12"/>
  <c r="O92" i="12"/>
  <c r="O45" i="12"/>
  <c r="R45" i="12"/>
  <c r="R46" i="12"/>
  <c r="O15" i="12"/>
  <c r="R15" i="12"/>
  <c r="R96" i="12"/>
  <c r="O95" i="12"/>
  <c r="R21" i="12"/>
  <c r="S21" i="12"/>
  <c r="O86" i="12"/>
  <c r="R86" i="12"/>
  <c r="S86" i="12"/>
  <c r="O11" i="2"/>
  <c r="O31" i="4"/>
  <c r="O10" i="2"/>
  <c r="O14" i="2"/>
  <c r="O19" i="2"/>
  <c r="O18" i="2"/>
  <c r="R18" i="2"/>
  <c r="O73" i="2"/>
  <c r="O79" i="2"/>
  <c r="O78" i="2"/>
  <c r="H8" i="2"/>
  <c r="O8" i="2"/>
  <c r="R8" i="2"/>
  <c r="Q7" i="4"/>
  <c r="O66" i="2"/>
  <c r="P14" i="4"/>
  <c r="P82" i="4"/>
  <c r="O37" i="2"/>
  <c r="O65" i="2"/>
  <c r="O64" i="2"/>
  <c r="R64" i="2"/>
  <c r="O76" i="2"/>
  <c r="O74" i="2"/>
  <c r="R74" i="2"/>
  <c r="Q73" i="4"/>
  <c r="Q66" i="4"/>
  <c r="O14" i="4"/>
  <c r="O82" i="4"/>
  <c r="Q18" i="5"/>
  <c r="Q17" i="4"/>
  <c r="O52" i="2"/>
  <c r="O51" i="2"/>
  <c r="R51" i="2"/>
  <c r="Q50" i="4"/>
  <c r="F54" i="2"/>
  <c r="R78" i="2"/>
  <c r="R77" i="2"/>
  <c r="O77" i="2"/>
  <c r="K21" i="2"/>
  <c r="O17" i="2"/>
  <c r="O16" i="2"/>
  <c r="O34" i="2"/>
  <c r="O33" i="2"/>
  <c r="F36" i="2"/>
  <c r="O48" i="2"/>
  <c r="G62" i="2"/>
  <c r="O62" i="2"/>
  <c r="O61" i="2"/>
  <c r="R61" i="2"/>
  <c r="Q60" i="4"/>
  <c r="H25" i="2"/>
  <c r="H29" i="2"/>
  <c r="O72" i="2"/>
  <c r="O71" i="2"/>
  <c r="R71" i="2"/>
  <c r="O82" i="2"/>
  <c r="O81" i="2"/>
  <c r="O43" i="2"/>
  <c r="O42" i="2"/>
  <c r="R42" i="2"/>
  <c r="Q41" i="4"/>
  <c r="O70" i="2"/>
  <c r="O69" i="2"/>
  <c r="O45" i="2"/>
  <c r="O44" i="2"/>
  <c r="R44" i="2"/>
  <c r="Q43" i="4"/>
  <c r="R46" i="11"/>
  <c r="R45" i="11"/>
  <c r="O45" i="11"/>
  <c r="O15" i="11"/>
  <c r="R82" i="11"/>
  <c r="O95" i="11"/>
  <c r="R96" i="11"/>
  <c r="R95" i="11"/>
  <c r="R18" i="11"/>
  <c r="R15" i="11"/>
  <c r="R129" i="11"/>
  <c r="S96" i="12"/>
  <c r="R95" i="12"/>
  <c r="S79" i="12"/>
  <c r="S129" i="12"/>
  <c r="R78" i="12"/>
  <c r="S93" i="12"/>
  <c r="R92" i="12"/>
  <c r="O68" i="2"/>
  <c r="R81" i="2"/>
  <c r="O80" i="2"/>
  <c r="H27" i="2"/>
  <c r="O36" i="2"/>
  <c r="O35" i="2"/>
  <c r="R35" i="2"/>
  <c r="Q34" i="4"/>
  <c r="F39" i="2"/>
  <c r="F56" i="2"/>
  <c r="O56" i="2"/>
  <c r="O55" i="2"/>
  <c r="R55" i="2"/>
  <c r="Q54" i="4"/>
  <c r="O54" i="2"/>
  <c r="O53" i="2"/>
  <c r="R53" i="2"/>
  <c r="Q52" i="4"/>
  <c r="O67" i="2"/>
  <c r="R68" i="2"/>
  <c r="R67" i="2"/>
  <c r="R33" i="2"/>
  <c r="Q63" i="4"/>
  <c r="Q62" i="4"/>
  <c r="R63" i="2"/>
  <c r="R16" i="2"/>
  <c r="H31" i="2"/>
  <c r="O31" i="2"/>
  <c r="O30" i="2"/>
  <c r="R30" i="2"/>
  <c r="O29" i="2"/>
  <c r="O28" i="2"/>
  <c r="R28" i="2"/>
  <c r="K23" i="2"/>
  <c r="O21" i="2"/>
  <c r="O20" i="2"/>
  <c r="R20" i="2"/>
  <c r="O39" i="2"/>
  <c r="O38" i="2"/>
  <c r="F41" i="2"/>
  <c r="K25" i="2"/>
  <c r="O23" i="2"/>
  <c r="O22" i="2"/>
  <c r="Q32" i="4"/>
  <c r="R80" i="2"/>
  <c r="Q80" i="4"/>
  <c r="Q79" i="4"/>
  <c r="O41" i="2"/>
  <c r="O40" i="2"/>
  <c r="R40" i="2"/>
  <c r="Q39" i="4"/>
  <c r="F47" i="2"/>
  <c r="K27" i="2"/>
  <c r="O27" i="2"/>
  <c r="O26" i="2"/>
  <c r="R26" i="2"/>
  <c r="O25" i="2"/>
  <c r="O24" i="2"/>
  <c r="R24" i="2"/>
  <c r="R38" i="2"/>
  <c r="R22" i="2"/>
  <c r="Q37" i="4"/>
  <c r="O47" i="2"/>
  <c r="O46" i="2"/>
  <c r="F50" i="2"/>
  <c r="R15" i="2"/>
  <c r="O15" i="2"/>
  <c r="Q24" i="5"/>
  <c r="Q15" i="5"/>
  <c r="Q23" i="4"/>
  <c r="Q14" i="4"/>
  <c r="R46" i="2"/>
  <c r="F58" i="2"/>
  <c r="O50" i="2"/>
  <c r="O49" i="2"/>
  <c r="R49" i="2"/>
  <c r="Q48" i="4"/>
  <c r="F60" i="2"/>
  <c r="O60" i="2"/>
  <c r="O59" i="2"/>
  <c r="R59" i="2"/>
  <c r="Q58" i="4"/>
  <c r="O58" i="2"/>
  <c r="O57" i="2"/>
  <c r="R57" i="2"/>
  <c r="Q56" i="4"/>
  <c r="Q45" i="4"/>
  <c r="Q31" i="4"/>
  <c r="Q82" i="4"/>
  <c r="R32" i="2"/>
  <c r="R83" i="2"/>
  <c r="O32" i="2"/>
</calcChain>
</file>

<file path=xl/sharedStrings.xml><?xml version="1.0" encoding="utf-8"?>
<sst xmlns="http://schemas.openxmlformats.org/spreadsheetml/2006/main" count="1110" uniqueCount="268">
  <si>
    <t>02205028</t>
  </si>
  <si>
    <t>04000255</t>
  </si>
  <si>
    <t>09400818</t>
  </si>
  <si>
    <t>06602309</t>
  </si>
  <si>
    <t>02800117</t>
  </si>
  <si>
    <t>03012933</t>
  </si>
  <si>
    <t>09700039</t>
  </si>
  <si>
    <t>09416902</t>
  </si>
  <si>
    <t>03000152</t>
  </si>
  <si>
    <t>00439284</t>
  </si>
  <si>
    <t>00404207</t>
  </si>
  <si>
    <t>06605968</t>
  </si>
  <si>
    <t>00405114</t>
  </si>
  <si>
    <t>00802543</t>
  </si>
  <si>
    <t>02800538</t>
  </si>
  <si>
    <t>01530525</t>
  </si>
  <si>
    <t>02228743</t>
  </si>
  <si>
    <t>04401874</t>
  </si>
  <si>
    <t>Տ Ե Ղ Ե Կ Ա Ն Ք</t>
  </si>
  <si>
    <t>Հաշվի համար</t>
  </si>
  <si>
    <t>Անվանում</t>
  </si>
  <si>
    <t>ՄԱՔՈՒՐ ԵՐԿԱԹԻ ԳՈՐԾԱՐԱՆ</t>
  </si>
  <si>
    <t>ԳԱՋԵԳՈՐԾ</t>
  </si>
  <si>
    <t>ԱՐՄԵՆԻԱՆ ՄՈԼԻԲԴԵՆ ՓՐՈԴԱՔՇՆ</t>
  </si>
  <si>
    <t>ԳԱՋ</t>
  </si>
  <si>
    <t>ԵՐԵՎԱՆԻ ՋԵՐՄԱԷԼԵԿՏՐԱԿԵՆՏՐՈՆ</t>
  </si>
  <si>
    <t>ՁՈՒԼԱԿԵՆՏՐՈՆ</t>
  </si>
  <si>
    <t>ԱՍԿԵ ԳՐՈՒՊ</t>
  </si>
  <si>
    <t>ՀՐԱԶԴԱՆԻ ՋԷԿ</t>
  </si>
  <si>
    <t>ՄԻԿԱ-ՑԵՄԵՆՏ</t>
  </si>
  <si>
    <t>ԱՐԱՐԱՏՑԵՄԵՆՏ</t>
  </si>
  <si>
    <t>ԱԽԹԱԼԱՅԻ ԼԵՌՆԱՀԱՐՍՏԱՑՄԱՆ ԿՈՄԲԻՆԱՏ</t>
  </si>
  <si>
    <t>ԱՐՄԵՆԻԱՆ ՔԱՓԸՐ ՓՐՈԳՐԱՄ</t>
  </si>
  <si>
    <t>ԶԱՆԳԵԶՈՒՐԻ ՊՂՆՁԱՄՈԼԻԲԴԵՆԱՅԻՆ ԿՈՄԲԻՆԱՏ</t>
  </si>
  <si>
    <t>ԴԻՆՈ ԳՈԼԴ ՄԱՅՆԻՆԳ ՔԱՄՓՆԻ</t>
  </si>
  <si>
    <t>ԱԳԱՐԱԿԻ ՊՂՆՁԱ ՄՈԼԻԲԴԵՆԱՅԻՆ ԿՈՄԲԻՆԱՏ</t>
  </si>
  <si>
    <t>ԳԵՈ ՊՐՈ ՄԱՅՆԻՆԳ ԳՈԼԴ</t>
  </si>
  <si>
    <t>ՆԱԻՐԻՏ ԳՈՐԾԱՐԱՆ</t>
  </si>
  <si>
    <t>ՀԱԷԿ</t>
  </si>
  <si>
    <t>Ընդամենը</t>
  </si>
  <si>
    <t>ՀՎՀՀ</t>
  </si>
  <si>
    <t>Ջրօգտագործման համար</t>
  </si>
  <si>
    <t>Վճարի տեսակ</t>
  </si>
  <si>
    <t>Օգտակար հանածոների արդյունահանման համար</t>
  </si>
  <si>
    <t>Ամրակայված աղբյուրներից օդային ավազան վնասակար նյութերի արտանետման համար</t>
  </si>
  <si>
    <t>Ջրային ավազան վնասակար նյութերի արտանետման համար</t>
  </si>
  <si>
    <t>Աղբյուսներում թափոնների տեղադրման համար</t>
  </si>
  <si>
    <t>Իրավ.Անձանց պատկանող ավտոմեքենանարի վնասակար նյութեր արտանետելու համար</t>
  </si>
  <si>
    <t>Արդյունահանված մետաղական օգտակար հանածոների և դրանց վերամշակման արդյունքում ստացված արտադրանքի իրացման համար վճարվող ռոյալթի</t>
  </si>
  <si>
    <t>«Երևանի ՋԷԿ» ՓԲԸ</t>
  </si>
  <si>
    <t xml:space="preserve">«Գաջեգործ» ՓԲԸ </t>
  </si>
  <si>
    <t>«Գաջ» ՓԲԸ</t>
  </si>
  <si>
    <t>«Արմենիան Մոլիբդեն Փրոդաքշն» ՍՊԸ</t>
  </si>
  <si>
    <t>«Մաքուր երկաթ»  ԲԲԸ</t>
  </si>
  <si>
    <t>«Նաիրիտ» գործարան» ՓԲԸ</t>
  </si>
  <si>
    <t xml:space="preserve">ք. Երևան </t>
  </si>
  <si>
    <t>ք. Ալավերդի</t>
  </si>
  <si>
    <t>ԼՈՌՈՒ ՄԱՐԶ</t>
  </si>
  <si>
    <r>
      <t>«Արմենիա Քափր Փրոգրամ</t>
    </r>
    <r>
      <rPr>
        <sz val="12"/>
        <color indexed="8"/>
        <rFont val="GHEA Grapalat"/>
        <family val="3"/>
      </rPr>
      <t>»</t>
    </r>
    <r>
      <rPr>
        <sz val="10"/>
        <color indexed="8"/>
        <rFont val="GHEA Grapalat"/>
        <family val="3"/>
      </rPr>
      <t xml:space="preserve"> ՓԲԸ </t>
    </r>
  </si>
  <si>
    <t>ջուր</t>
  </si>
  <si>
    <t>օդ</t>
  </si>
  <si>
    <t>թափոն</t>
  </si>
  <si>
    <t>համամասնությունը%</t>
  </si>
  <si>
    <t>Ջրային ավազան վնասակար նյութեր արտանետելու համար վճար</t>
  </si>
  <si>
    <t>ՀՀ պետական բյուջե փաստացի  մուտքեր</t>
  </si>
  <si>
    <t>Օդային ավազան վնասակար նյութեր արտանետելու համար վճար</t>
  </si>
  <si>
    <t xml:space="preserve">Շրջակա միջավայր արտադրության և սպառման թափոնների սահմանված կարգով տեղադրման </t>
  </si>
  <si>
    <t>Համայնքի անվանումը</t>
  </si>
  <si>
    <t>2011թ.</t>
  </si>
  <si>
    <t>2012թ.</t>
  </si>
  <si>
    <t>2013թ.</t>
  </si>
  <si>
    <t>ք. Ախթալա</t>
  </si>
  <si>
    <t>«Ախթալայի լեռնահարստացման կոմբինատ» ՓԲԸ</t>
  </si>
  <si>
    <t>գ.Հաղպատ</t>
  </si>
  <si>
    <t>գ.Օձուն</t>
  </si>
  <si>
    <t>գ. Հագվի</t>
  </si>
  <si>
    <t>ք. Շամլուղ</t>
  </si>
  <si>
    <t>գ. Մեծ Այրում</t>
  </si>
  <si>
    <t>Սյունիքի մարզ</t>
  </si>
  <si>
    <t>ք. Քաջարան</t>
  </si>
  <si>
    <t>ք. Կապան</t>
  </si>
  <si>
    <t>գ.Սյունիք</t>
  </si>
  <si>
    <t>գ.Լեռնաձոր</t>
  </si>
  <si>
    <t>ք.Ագարակ</t>
  </si>
  <si>
    <t>գ.Կարճևան</t>
  </si>
  <si>
    <t>գ.Աճանան</t>
  </si>
  <si>
    <t>«Զանգեզուրի պղնձամոլիբդենային կոմբինատ» ՓԲԸ</t>
  </si>
  <si>
    <t>«Ագարակի պղնձամոլիբդենային կոմբինատ» ՓԲԸ</t>
  </si>
  <si>
    <t>«Դինո  Գոլդ  Մայնինգ Քամփնի» ՓԲԸ</t>
  </si>
  <si>
    <t>գ.Քաջարան</t>
  </si>
  <si>
    <t>ք.Մեղրի</t>
  </si>
  <si>
    <t>գ.Կուրիս</t>
  </si>
  <si>
    <t>գ.Գուդեմնիս</t>
  </si>
  <si>
    <t>գ.Արծվանիկ</t>
  </si>
  <si>
    <t>գ.Սևաքար</t>
  </si>
  <si>
    <t>գ.Գեղանուշ</t>
  </si>
  <si>
    <t>Արարատի մարզ</t>
  </si>
  <si>
    <t>ք. Արարատ</t>
  </si>
  <si>
    <t>«Արարատցեմենտ» ՓԲԸ</t>
  </si>
  <si>
    <t>«Գեոպրոմայնինգ Գոլդ» ՍՊԸ</t>
  </si>
  <si>
    <t>Կոտայքի մարզ</t>
  </si>
  <si>
    <t>ք. Հրազդան</t>
  </si>
  <si>
    <t>ք.Ծաղկաձոր</t>
  </si>
  <si>
    <t>ք. Չարենցավան</t>
  </si>
  <si>
    <t>«Միկա  - Ցեմենտ»   ՓԲԸ</t>
  </si>
  <si>
    <t>«Չարենցավանի Ձուլակենտրոն» ԲԲԸ</t>
  </si>
  <si>
    <t>«Հրազդանի ՋԷԿ»  ՓԲԸ</t>
  </si>
  <si>
    <t>«Ասկե-Գրուպ» ԲԲԸ</t>
  </si>
  <si>
    <t>Արմավիրի մարզ</t>
  </si>
  <si>
    <t>ք. Մեծամոր</t>
  </si>
  <si>
    <t>«Հայկական ատոմային էլեկտրակայան» ՓԲԸ</t>
  </si>
  <si>
    <t>Գեղարքունիքի մարզ</t>
  </si>
  <si>
    <t>գ.Սոթք</t>
  </si>
  <si>
    <t>գ.Աքորի</t>
  </si>
  <si>
    <t>Ստացված սուբվենցիայի գումարը</t>
  </si>
  <si>
    <t>Լոռու մարզ</t>
  </si>
  <si>
    <t>ԸՆԴԱՄԵՆԸ</t>
  </si>
  <si>
    <t>2014թ.</t>
  </si>
  <si>
    <t>2012-2014թթ.</t>
  </si>
  <si>
    <t>2015թ.</t>
  </si>
  <si>
    <t>2016թ.</t>
  </si>
  <si>
    <t>2014թ. Փաստացի տրամադրված սուբվենցիայի գումարը</t>
  </si>
  <si>
    <t>2015թ. ՀՀ պետական բյուջեով նածատեսված սուբվենցիայի գումարը</t>
  </si>
  <si>
    <t>2016թ. համար հաշվարկված սուբվենցիայի գումարը</t>
  </si>
  <si>
    <t>2014-2016թթ.ընթացքում &lt;&lt;Ընկերությունների կողմից վճարվող բնապահպանական վճարների նպատակային օգատգործման մասին&gt;&gt; ՀՀ օրենքի սուբենցիայի տրամադրման վերաբերյալ (հազ. դրամ)</t>
  </si>
  <si>
    <t>հազ. դրամ</t>
  </si>
  <si>
    <t xml:space="preserve">2014-2016թթ.ընթացքում &lt;&lt;Ընկերությունների կողմից վճարվող բնապահպանական վճարների նպատակային օգատգործման մասին&gt;&gt; ՀՀ օրենքի համաձայն սուբենցիայի տրամադրման վերաբերյալ </t>
  </si>
  <si>
    <t>2014 թ. բնապահպանական ծրագրով իրականացված միջոցառումների</t>
  </si>
  <si>
    <t>2015թ. բնապահպանական ծրագրով նախատեսված միջոցառումների</t>
  </si>
  <si>
    <t>Անվանումը</t>
  </si>
  <si>
    <t>Գումարը /հազ. դրամ/</t>
  </si>
  <si>
    <t>ք.Երևան</t>
  </si>
  <si>
    <t>ՀՀ Լոռու մարզ</t>
  </si>
  <si>
    <t>ՀՀ Սյունիքի մարզ</t>
  </si>
  <si>
    <t>ՀՀ Արարատի մարզ</t>
  </si>
  <si>
    <t>ՀՀ Կոտայքի մարզ</t>
  </si>
  <si>
    <t>ՀՀ Արմավիրի մարզ</t>
  </si>
  <si>
    <t>ՀՀ Գեղարքունիքի մարզ</t>
  </si>
  <si>
    <t>2. Ալավերդի համայնքի մշակույթի պալատի հրապարակամերձ տարածքի բարեկարգում և կանաչապատում</t>
  </si>
  <si>
    <t>1. Ալավերդի համայնքի Էնգելս թաղամասում գտնվող զբոսայգու նորոգում</t>
  </si>
  <si>
    <t>3. Ալավերդի համայնքի Սանահին Սարահարթ թաղամասում արհեստական խոտածածկույթի և խաղահրապարակի կառուցում</t>
  </si>
  <si>
    <t>4. Ալավերդի համայնքի Սանահին կայարան թաղամասում արհեստական խոտածածկույթի և խաղահրապարակի կառուցում փողոցներում աղբարկղերի տեղադրում</t>
  </si>
  <si>
    <t>5. Ալավերդի համայնքի կոշտ կենցաղային թափոնների աղբարկղերի ձեռքբերում</t>
  </si>
  <si>
    <t>Մարզի, համայնքի անվանումը</t>
  </si>
  <si>
    <t>Բնապահպանական միջոցառումներ` այդ թվում</t>
  </si>
  <si>
    <t xml:space="preserve">Առողջապահական միջոցառումներ` </t>
  </si>
  <si>
    <t>6.Նախագծա-նախահաշվային աշխատանքներ</t>
  </si>
  <si>
    <t>Ընդամենը ք. Ալավերդի</t>
  </si>
  <si>
    <t>Ընդամենը ք. Ախթալա</t>
  </si>
  <si>
    <t xml:space="preserve">1. Ախթալա համայնքի Աբովյան փողոցի արհեստական խոտածածկով մարզահրապարակի կառուցման աշխատանքներ
</t>
  </si>
  <si>
    <t>Առողջապահական միջոցառումներ</t>
  </si>
  <si>
    <t>Ընդամենը գ.Աքորի</t>
  </si>
  <si>
    <t>1.Համայնքի 1-ին փողոցի փոսային նորոգում</t>
  </si>
  <si>
    <t>2.Համանյքի 8-րդ փողոցի ճանապարհի նորոգում</t>
  </si>
  <si>
    <t xml:space="preserve">3. Համանյքի 2-րդ և 3-րդ փողոցների ասֆալտապատում </t>
  </si>
  <si>
    <t>1. Հաղպատ համայնքի համար կոշտ կենցաղային թափոնների աղբարկղերի ձեռքբերում</t>
  </si>
  <si>
    <t>2. Հաղպատ համայնքի աղբահանության կազմակերպում և տեղափոխում Ալավերդի համայնքի ենթակայության տակ  գտնվող լիցենզավորված աղբավայր</t>
  </si>
  <si>
    <t>Ընդամենը գ.Հաղպատ</t>
  </si>
  <si>
    <t>1.Համայնքի 14-րդ փողոցի և 14-րդ փողոցի  1-ին նրբանցքի 597.8մ երկարությամբ կոյուղագծի կառուցման աշխատանքներ</t>
  </si>
  <si>
    <t>Ընդամենը գ.Օձուն</t>
  </si>
  <si>
    <t>1.Գյուղամիջյան ճանապարհների  փոսային վերանորոգում և ասֆալտապատում</t>
  </si>
  <si>
    <t>Ընդամենը գ.Հագվի</t>
  </si>
  <si>
    <t>Ընդամենը ք.Քաջարան</t>
  </si>
  <si>
    <t>1. Քաղաքի կանաչ գոտիների վերականգնում և ընդլայնում</t>
  </si>
  <si>
    <t>2. Էկոլոգիական կրթության զարգացում և տեղեկատվություն</t>
  </si>
  <si>
    <t>3. Քաղաքացիական հասարակության ձևավորում</t>
  </si>
  <si>
    <t xml:space="preserve">1 Կապան քաղաքային համայնքի Ա.Մանուկյան փողոցի մայթերի ծառատնկման կանաչ տարածքների վերականգնման, բարեկարգման և վերանորոգման աշխատանքներ </t>
  </si>
  <si>
    <t>Ընդամենը ք.Կապան</t>
  </si>
  <si>
    <t>Ընդամենը ք.Ագարակ</t>
  </si>
  <si>
    <t>Բնապահպանական միջոցառումներ`</t>
  </si>
  <si>
    <t>Ընդամենը ք. Չարենցավան</t>
  </si>
  <si>
    <t xml:space="preserve">3. Հաղպատ համայնքի ներհամայնքային ճանապարհների ասֆալտապատում </t>
  </si>
  <si>
    <t>Ընդամենը գ. Սյունիք</t>
  </si>
  <si>
    <t>Ընդամենը ք. Ծաղկաձոր</t>
  </si>
  <si>
    <t>Ընդամենը ք. Հրազդան</t>
  </si>
  <si>
    <t>Երևան քաղաքի Աջափնյակ և Շենգավիթ վարչական շրջաններում կանաչ տարածքների  հիմնում ու վերականգնում</t>
  </si>
  <si>
    <t xml:space="preserve">1. Ալավերդի համայնքի Էնգելս թաղամասում գտնվող զբոսայգու տարածքի հիմնանորոգում /ծրագրի 2-րդ փուլ/
</t>
  </si>
  <si>
    <t>2.Ալավերդի համայնքի Ակներ գյուղական թաղամասի ջրամատակարարման ցանցի կառուցում</t>
  </si>
  <si>
    <t>3.Ալավերդի համայնքի Զորավար Անդրանիկ փողոցի կոյուղագծի կառուցում</t>
  </si>
  <si>
    <t>4. Ալավերդի համայնքում կանաչապատ տարածքների վերականգնում և ընդլայնում</t>
  </si>
  <si>
    <t>5. Ալավերդի համայնքի տարածքում գտնվող վտանգավոր թափոնների /մկնդեղի/ գերեզմանոցի բնապահպանական ռիսկերի գնահատում և անվտանգությունն ապահովող միջոցառումների նախագծա-նախահաշվային փաստաթղթերի մշակում</t>
  </si>
  <si>
    <t>1. Համայնքի 5-րդ փողոցի ասֆալտապատում</t>
  </si>
  <si>
    <t>Բնապահպանական միջոցառումներ</t>
  </si>
  <si>
    <t>1. Խմելու ջրագծի և ներքին ցանցի կառուցում /ներառյալ նախագծի պատվիրում և տեխհսկողություն/</t>
  </si>
  <si>
    <t>2. Էկոլոգիական կրթության զարգացում, տեղեկատվություն, իրազեկում</t>
  </si>
  <si>
    <t xml:space="preserve">1.Կապան քաղաքային համայնքի Ա.Մանուկյան փողոցի մայթերի ծառատնկման կանաչ տարածքների վերականգնման, բարեկարգման և վերանորոգման աշխատանքներ </t>
  </si>
  <si>
    <t>1. Համայնքի տարածքում գտնվող լոգերի մաքրում</t>
  </si>
  <si>
    <t>1.Փոշեհավաք մեքենայի ձեռքբերում</t>
  </si>
  <si>
    <t>Ընդամենը ք. Արարատ</t>
  </si>
  <si>
    <t>Ընդամենը ք.Կարճևան</t>
  </si>
  <si>
    <t>1.Փոքր աղբարկղերի ձեռքբերում և տեղադրում</t>
  </si>
  <si>
    <t xml:space="preserve">1.Ծաղկաձոր քաղաքի նորակառույց ճեմուղու հարակից տարածքների կանաչապատում </t>
  </si>
  <si>
    <t>2. Մացառուտների մշակում և կոճղաշիվային վերաճի օժանդակման աշխատանքների իրականացում</t>
  </si>
  <si>
    <t>1. Դեկորատիվ ծառերի տնկում</t>
  </si>
  <si>
    <t>Ընդամենը ք. Մեծամոր</t>
  </si>
  <si>
    <t>1.Քաղաքի անտառաշերտի և կանաչապատ տարածքների ոռոգման ջրագծի անցկացում</t>
  </si>
  <si>
    <t>2.Քաղաքի բակերի կանաչապատում</t>
  </si>
  <si>
    <t>1.Սոթք գյուղի կենտրոնական մասում ավերակների վերածված շինությունների և բակերի մաքրում ու բարեկարգում, ծառատնկում, հանգստի անկյան և մանկական խաղահրապարակի կառուցում</t>
  </si>
  <si>
    <t xml:space="preserve"> &lt;&lt;Ընկերությունների կողմից վճարվող բնապահպանական վճարների նպատակային օգատգործման մասին&gt;&gt; ՀՀ օրենքի համաձայն 2014-2015թթ. ընթացքում ազդակիր համայնքներին հատկացված /հատկացվելիք/ սուբվենցիաների և համապատասխան բնապահպանական ծրագրերի վերաբերյալ</t>
  </si>
  <si>
    <t>Տ Ե Ղ Կ Ա Ն Ք</t>
  </si>
  <si>
    <t>/հազ.դրամ/</t>
  </si>
  <si>
    <t>NN</t>
  </si>
  <si>
    <t xml:space="preserve">Ընդամենը </t>
  </si>
  <si>
    <t>այդ թվում` բյուջետային ծախսերի տնտեսագիտական դասակարգման հոդվածներ</t>
  </si>
  <si>
    <t>Ընթացիկ սուբվենցիաներ համայնքներին</t>
  </si>
  <si>
    <t>Կապիտալ սուբվենցիաներ համայնքներին</t>
  </si>
  <si>
    <t>այդ թվում`</t>
  </si>
  <si>
    <t xml:space="preserve">գ. Օձուն </t>
  </si>
  <si>
    <t xml:space="preserve">Սյունիքի մարզ </t>
  </si>
  <si>
    <t xml:space="preserve">Կոտայքի մարզ </t>
  </si>
  <si>
    <t>ք.Չարենցավան</t>
  </si>
  <si>
    <t xml:space="preserve">Ընթացիկ </t>
  </si>
  <si>
    <t xml:space="preserve">Կապիտալ </t>
  </si>
  <si>
    <t>1-ին եռամսյակ</t>
  </si>
  <si>
    <t>2-րդ եռամսյակ</t>
  </si>
  <si>
    <t>3-րդ եռամսյակ</t>
  </si>
  <si>
    <t>4-րդ եռամսյակ</t>
  </si>
  <si>
    <t>&lt;&lt;Հայաստանի Հանրապետության 2016 թվականի պետական բյուջեի մասին&gt;&gt; Հայաստանի Հանրապետության օրենքի N 1 հավելվածի 05 բաժնի 06 խմբի 01 դասի &lt;&lt;&lt;&lt;Ընկերությունների կողմից վճարվող բնապահպանական վճարների նպատակային օգտագործման մասին&gt;&gt; Հայաստանի Հանրապետության օրենքի համաձայն բնապահպանական ծրագրերի իրականացման համար Հայաստանի Հանրապետության համայնքներին սուբվենցիաների տրամադրում&gt;&gt; ծրագրի շրջանակներում սուբվենցիաներ ստացող համայնքների վերաբերյալ` ըստ եռամսյակային բաշխման</t>
  </si>
  <si>
    <t>9 ամիս</t>
  </si>
  <si>
    <t>1-ին կիսամյակ</t>
  </si>
  <si>
    <t>2015թ. ՀՀ պետական բյուջեով նախատեսված սուբվենցիայի գումարը</t>
  </si>
  <si>
    <t>հազ․ դրամ</t>
  </si>
  <si>
    <t>Համամասնությունը (%)</t>
  </si>
  <si>
    <t>Հ Ա Շ Վ Ա Ր Կ</t>
  </si>
  <si>
    <t>2013-2015թթ.</t>
  </si>
  <si>
    <t>գ. Ճոճկան</t>
  </si>
  <si>
    <t>գ. Նեղոց</t>
  </si>
  <si>
    <t>գ. Քարկոպ</t>
  </si>
  <si>
    <t xml:space="preserve">«Արմենիա Քափր Փրոգրամ» ՓԲԸ </t>
  </si>
  <si>
    <t>գ. Շնող</t>
  </si>
  <si>
    <t>«Դանդի Փրիշս Մեթալս» ՓԲԸ</t>
  </si>
  <si>
    <t>գ. Չափնի</t>
  </si>
  <si>
    <t>«Հրազդան - Ցեմենտ»   ՓԲԸ</t>
  </si>
  <si>
    <t>Տավուշի մարզ</t>
  </si>
  <si>
    <t>գ. Դեբեդավան</t>
  </si>
  <si>
    <t>գ. Պտղավան</t>
  </si>
  <si>
    <t>գ. Արճիս</t>
  </si>
  <si>
    <t>գ. Դեղձավան</t>
  </si>
  <si>
    <t>գ. Զորական</t>
  </si>
  <si>
    <t>գ. Լճկաձոր</t>
  </si>
  <si>
    <t>գ. Բերդավան</t>
  </si>
  <si>
    <t>գ. Հաղթանակ</t>
  </si>
  <si>
    <t>գ. Բագրատաշեն</t>
  </si>
  <si>
    <t>գ. Այրում</t>
  </si>
  <si>
    <t xml:space="preserve">«Ընկերությունների կողմից վճարվող բնապահպանական վճարների նպատակային օգտագործման մասին» ՀՀ օրենքի համաձայն 2017թ. սուբվենցիայի գումարների </t>
  </si>
  <si>
    <t xml:space="preserve">«Ընկերությունների կողմից վճարվող բնապահպանական վճարների նպատակային օգտագործման մասին» ՀՀ օրենքի համաձայն 2016թ. սուբվենցիայի գումարների </t>
  </si>
  <si>
    <t>Համայնքին հատկացվող գումարը</t>
  </si>
  <si>
    <t>2014-2016թթ.</t>
  </si>
  <si>
    <t>2017թ.</t>
  </si>
  <si>
    <r>
      <t>«Արմենիան Քափըր Փրոգրամ</t>
    </r>
    <r>
      <rPr>
        <sz val="12"/>
        <color indexed="8"/>
        <rFont val="GHEA Grapalat"/>
        <family val="3"/>
      </rPr>
      <t>»</t>
    </r>
    <r>
      <rPr>
        <sz val="10"/>
        <color indexed="8"/>
        <rFont val="GHEA Grapalat"/>
        <family val="3"/>
      </rPr>
      <t xml:space="preserve"> ՓԲԸ </t>
    </r>
  </si>
  <si>
    <t xml:space="preserve">«Արմենիան Քափըր Փրոգրամ» ՓԲԸ </t>
  </si>
  <si>
    <t>«Կապանի ԼՀԿ» ՓԲԸ</t>
  </si>
  <si>
    <t>«ՀրազՋԷԿ»  ԲԲԸ</t>
  </si>
  <si>
    <t>«Ձուլակենտրոն» ԲԲԸ</t>
  </si>
  <si>
    <t>գ. Կողբ</t>
  </si>
  <si>
    <t>ք. Նոյեմբերյան</t>
  </si>
  <si>
    <t>ք. Այրում</t>
  </si>
  <si>
    <t xml:space="preserve">«Ընկերությունների կողմից վճարվող բնապահպանական վճարների նպատակային օգտագործման մասին» ՀՀ օրենքի համաձայն 2018թ. սուբվենցիայի գումարների </t>
  </si>
  <si>
    <t>Համամասնությունը 
(%)</t>
  </si>
  <si>
    <t>Շրջակա միջավայր արտադրության և սպառման թափոնների սահմանված կարգով տեղադրման համար վճար</t>
  </si>
  <si>
    <t>2015-2017թթ.</t>
  </si>
  <si>
    <t>2018թ.</t>
  </si>
  <si>
    <t>գ. Գեղամասար</t>
  </si>
  <si>
    <t xml:space="preserve">«Ընկերությունների կողմից վճարվող բնապահպանական վճարների նպատակային օգտագործման մասին» ՀՀ օրենքի համաձայն 2019թ. սուբվենցիայի գումարների </t>
  </si>
  <si>
    <t>2019թ.=(2015թ.+2016թ.+2017թ.)-(2017թ.+2018թ.)</t>
  </si>
  <si>
    <t>2018թ.=(2014թ.+2015թ.+2016թ.)-(2016թ.+2017թ.)</t>
  </si>
  <si>
    <t>2017թ.=(2013թ․+2014թ․+2015թ․)-(2015թ․+2016թ․)</t>
  </si>
  <si>
    <t>2016թ.=(2012թ․+2013թ․+2014թ․)-(2014թ․+2015թ․)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</si>
</sst>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174" formatCode="#,##0.0"/>
    <numFmt numFmtId="179" formatCode="0.0"/>
    <numFmt numFmtId="182" formatCode="0.0000"/>
    <numFmt numFmtId="183" formatCode="0.00_ ;[Red]\-0.00\ "/>
    <numFmt numFmtId="184" formatCode="_(* #,##0.0_);_(* \(#,##0.0\);_(* &quot;-&quot;?_);_(@_)"/>
    <numFmt numFmtId="187" formatCode="0.0_ ;[Red]\-0.0\ "/>
    <numFmt numFmtId="201" formatCode="#,##0.0_);\(#,##0.0\)"/>
  </numFmts>
  <fonts count="52">
    <font>
      <sz val="10"/>
      <color indexed="8"/>
      <name val="Arial"/>
    </font>
    <font>
      <sz val="10"/>
      <color indexed="8"/>
      <name val="Arial LatArm"/>
      <family val="2"/>
    </font>
    <font>
      <sz val="8"/>
      <name val="Arial"/>
      <family val="2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sz val="14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sz val="13"/>
      <color indexed="8"/>
      <name val="GHEA Grapalat"/>
      <family val="3"/>
    </font>
    <font>
      <b/>
      <i/>
      <sz val="11"/>
      <color indexed="8"/>
      <name val="GHEA Grapalat"/>
      <family val="3"/>
    </font>
    <font>
      <sz val="10"/>
      <name val="GHEA Grapalat"/>
      <family val="3"/>
    </font>
    <font>
      <b/>
      <sz val="16"/>
      <color indexed="8"/>
      <name val="GHEA Grapalat"/>
      <family val="3"/>
    </font>
    <font>
      <sz val="12"/>
      <color indexed="8"/>
      <name val="Arial LatArm"/>
      <family val="2"/>
    </font>
    <font>
      <sz val="14"/>
      <color indexed="8"/>
      <name val="Arial LatArm"/>
      <family val="2"/>
    </font>
    <font>
      <b/>
      <sz val="11"/>
      <name val="GHEA Grapalat"/>
      <family val="3"/>
    </font>
    <font>
      <b/>
      <i/>
      <sz val="10"/>
      <color indexed="10"/>
      <name val="GHEA Grapalat"/>
      <family val="3"/>
    </font>
    <font>
      <b/>
      <sz val="10"/>
      <name val="GHEA Grapalat"/>
      <family val="3"/>
    </font>
    <font>
      <sz val="11"/>
      <name val="Times Armenian"/>
      <family val="1"/>
    </font>
    <font>
      <sz val="1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2"/>
      <name val="GHEA Grapalat"/>
      <family val="3"/>
    </font>
    <font>
      <b/>
      <i/>
      <sz val="12"/>
      <color indexed="8"/>
      <name val="GHEA Grapalat"/>
      <family val="3"/>
    </font>
    <font>
      <b/>
      <i/>
      <sz val="14"/>
      <color indexed="8"/>
      <name val="GHEA Grapalat"/>
      <family val="3"/>
    </font>
    <font>
      <sz val="14"/>
      <name val="GHEA Grapalat"/>
      <family val="3"/>
    </font>
    <font>
      <sz val="10"/>
      <name val="Arial"/>
      <family val="2"/>
    </font>
    <font>
      <b/>
      <i/>
      <sz val="14"/>
      <name val="GHEA Grapalat"/>
      <family val="3"/>
    </font>
    <font>
      <i/>
      <sz val="12"/>
      <color indexed="8"/>
      <name val="GHEA Grapalat"/>
      <family val="3"/>
    </font>
    <font>
      <b/>
      <sz val="14"/>
      <color rgb="FF000000"/>
      <name val="GHEA Grapalat"/>
      <family val="3"/>
    </font>
    <font>
      <b/>
      <sz val="12"/>
      <color rgb="FF000000"/>
      <name val="GHEA Grapalat"/>
      <family val="3"/>
    </font>
    <font>
      <sz val="10"/>
      <color rgb="FFFF0000"/>
      <name val="GHEA Grapalat"/>
      <family val="3"/>
    </font>
    <font>
      <b/>
      <sz val="10"/>
      <color rgb="FFFF0000"/>
      <name val="GHEA Grapalat"/>
      <family val="3"/>
    </font>
    <font>
      <b/>
      <sz val="11"/>
      <color rgb="FFFF000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rgb="FFC00000"/>
      <name val="GHEA Grapalat"/>
      <family val="3"/>
    </font>
    <font>
      <b/>
      <sz val="10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rgb="FFFF0000"/>
      <name val="GHEA Grapalat"/>
      <family val="3"/>
    </font>
    <font>
      <sz val="10"/>
      <color theme="7" tint="-0.249977111117893"/>
      <name val="GHEA Grapalat"/>
      <family val="3"/>
    </font>
    <font>
      <b/>
      <sz val="10"/>
      <color theme="7" tint="-0.249977111117893"/>
      <name val="GHEA Grapalat"/>
      <family val="3"/>
    </font>
    <font>
      <b/>
      <sz val="12"/>
      <color theme="7" tint="-0.249977111117893"/>
      <name val="GHEA Grapalat"/>
      <family val="3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5" fillId="0" borderId="0"/>
    <xf numFmtId="0" fontId="24" fillId="0" borderId="0"/>
  </cellStyleXfs>
  <cellXfs count="1086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7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74" fontId="3" fillId="0" borderId="0" xfId="0" applyNumberFormat="1" applyFont="1" applyBorder="1"/>
    <xf numFmtId="0" fontId="0" fillId="0" borderId="0" xfId="0" applyBorder="1"/>
    <xf numFmtId="0" fontId="1" fillId="0" borderId="1" xfId="0" applyFont="1" applyBorder="1"/>
    <xf numFmtId="174" fontId="3" fillId="0" borderId="3" xfId="0" applyNumberFormat="1" applyFont="1" applyBorder="1"/>
    <xf numFmtId="0" fontId="3" fillId="0" borderId="0" xfId="0" applyFont="1" applyAlignment="1">
      <alignment wrapText="1"/>
    </xf>
    <xf numFmtId="174" fontId="3" fillId="4" borderId="1" xfId="0" applyNumberFormat="1" applyFont="1" applyFill="1" applyBorder="1" applyAlignment="1">
      <alignment horizontal="center" vertical="center" wrapText="1"/>
    </xf>
    <xf numFmtId="17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74" fontId="3" fillId="5" borderId="1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9" fontId="3" fillId="8" borderId="1" xfId="0" applyNumberFormat="1" applyFont="1" applyFill="1" applyBorder="1" applyAlignment="1">
      <alignment horizontal="center" vertical="center" wrapText="1"/>
    </xf>
    <xf numFmtId="174" fontId="3" fillId="9" borderId="1" xfId="0" applyNumberFormat="1" applyFont="1" applyFill="1" applyBorder="1" applyAlignment="1">
      <alignment horizontal="center" vertical="center"/>
    </xf>
    <xf numFmtId="174" fontId="3" fillId="10" borderId="1" xfId="0" applyNumberFormat="1" applyFont="1" applyFill="1" applyBorder="1" applyAlignment="1">
      <alignment horizontal="center" vertical="center"/>
    </xf>
    <xf numFmtId="174" fontId="3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9" fontId="3" fillId="11" borderId="1" xfId="0" applyNumberFormat="1" applyFont="1" applyFill="1" applyBorder="1" applyAlignment="1">
      <alignment horizontal="center" vertical="center" wrapText="1"/>
    </xf>
    <xf numFmtId="174" fontId="3" fillId="9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74" fontId="3" fillId="12" borderId="1" xfId="0" applyNumberFormat="1" applyFont="1" applyFill="1" applyBorder="1" applyAlignment="1">
      <alignment horizontal="center" vertical="center"/>
    </xf>
    <xf numFmtId="174" fontId="6" fillId="12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7" fillId="14" borderId="5" xfId="0" applyFont="1" applyFill="1" applyBorder="1"/>
    <xf numFmtId="0" fontId="7" fillId="15" borderId="5" xfId="0" applyFont="1" applyFill="1" applyBorder="1"/>
    <xf numFmtId="0" fontId="3" fillId="10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wrapText="1"/>
    </xf>
    <xf numFmtId="179" fontId="7" fillId="7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74" fontId="3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4" fontId="7" fillId="17" borderId="1" xfId="0" applyNumberFormat="1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174" fontId="3" fillId="0" borderId="0" xfId="0" applyNumberFormat="1" applyFont="1" applyAlignment="1">
      <alignment wrapText="1"/>
    </xf>
    <xf numFmtId="0" fontId="3" fillId="18" borderId="0" xfId="0" applyFont="1" applyFill="1" applyAlignment="1">
      <alignment wrapText="1"/>
    </xf>
    <xf numFmtId="0" fontId="3" fillId="18" borderId="1" xfId="0" applyFont="1" applyFill="1" applyBorder="1" applyAlignment="1">
      <alignment horizontal="center" vertical="center" wrapText="1"/>
    </xf>
    <xf numFmtId="179" fontId="3" fillId="18" borderId="1" xfId="0" applyNumberFormat="1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vertical="top" wrapText="1"/>
    </xf>
    <xf numFmtId="0" fontId="3" fillId="18" borderId="7" xfId="0" applyFont="1" applyFill="1" applyBorder="1" applyAlignment="1">
      <alignment horizontal="center" vertical="center" wrapText="1"/>
    </xf>
    <xf numFmtId="174" fontId="3" fillId="18" borderId="7" xfId="0" applyNumberFormat="1" applyFont="1" applyFill="1" applyBorder="1" applyAlignment="1">
      <alignment horizontal="center" vertical="center"/>
    </xf>
    <xf numFmtId="179" fontId="3" fillId="18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vertical="top" wrapText="1"/>
    </xf>
    <xf numFmtId="174" fontId="3" fillId="18" borderId="1" xfId="0" applyNumberFormat="1" applyFont="1" applyFill="1" applyBorder="1" applyAlignment="1">
      <alignment horizontal="center" vertical="center"/>
    </xf>
    <xf numFmtId="174" fontId="3" fillId="18" borderId="1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vertical="top" wrapText="1"/>
    </xf>
    <xf numFmtId="0" fontId="3" fillId="18" borderId="3" xfId="0" applyFont="1" applyFill="1" applyBorder="1" applyAlignment="1">
      <alignment horizontal="center" vertical="center" wrapText="1"/>
    </xf>
    <xf numFmtId="174" fontId="3" fillId="18" borderId="3" xfId="0" applyNumberFormat="1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vertical="top" wrapText="1"/>
    </xf>
    <xf numFmtId="174" fontId="4" fillId="18" borderId="7" xfId="0" applyNumberFormat="1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wrapText="1"/>
    </xf>
    <xf numFmtId="0" fontId="7" fillId="18" borderId="8" xfId="0" applyFont="1" applyFill="1" applyBorder="1" applyAlignment="1">
      <alignment vertical="top" wrapText="1"/>
    </xf>
    <xf numFmtId="174" fontId="4" fillId="18" borderId="1" xfId="0" applyNumberFormat="1" applyFont="1" applyFill="1" applyBorder="1" applyAlignment="1">
      <alignment horizontal="center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3" fillId="18" borderId="9" xfId="0" applyFont="1" applyFill="1" applyBorder="1" applyAlignment="1">
      <alignment wrapText="1"/>
    </xf>
    <xf numFmtId="179" fontId="7" fillId="18" borderId="1" xfId="0" applyNumberFormat="1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left" vertical="top" wrapText="1"/>
    </xf>
    <xf numFmtId="174" fontId="6" fillId="18" borderId="1" xfId="0" applyNumberFormat="1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 wrapText="1"/>
    </xf>
    <xf numFmtId="179" fontId="3" fillId="18" borderId="10" xfId="0" applyNumberFormat="1" applyFont="1" applyFill="1" applyBorder="1" applyAlignment="1">
      <alignment horizontal="center" vertical="center" wrapText="1"/>
    </xf>
    <xf numFmtId="0" fontId="3" fillId="18" borderId="0" xfId="0" applyFont="1" applyFill="1" applyAlignment="1">
      <alignment horizontal="center" vertical="center" wrapText="1"/>
    </xf>
    <xf numFmtId="0" fontId="11" fillId="18" borderId="4" xfId="0" applyFont="1" applyFill="1" applyBorder="1" applyAlignment="1">
      <alignment vertical="top" wrapText="1"/>
    </xf>
    <xf numFmtId="0" fontId="11" fillId="18" borderId="11" xfId="0" applyFont="1" applyFill="1" applyBorder="1" applyAlignment="1">
      <alignment horizontal="center" vertical="center" wrapText="1"/>
    </xf>
    <xf numFmtId="179" fontId="3" fillId="18" borderId="3" xfId="0" applyNumberFormat="1" applyFont="1" applyFill="1" applyBorder="1" applyAlignment="1">
      <alignment horizontal="center" vertical="center" wrapText="1"/>
    </xf>
    <xf numFmtId="179" fontId="3" fillId="18" borderId="7" xfId="0" applyNumberFormat="1" applyFont="1" applyFill="1" applyBorder="1" applyAlignment="1">
      <alignment horizontal="center" vertical="center" wrapText="1"/>
    </xf>
    <xf numFmtId="174" fontId="11" fillId="18" borderId="12" xfId="0" applyNumberFormat="1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12" fillId="18" borderId="13" xfId="0" applyFont="1" applyFill="1" applyBorder="1"/>
    <xf numFmtId="0" fontId="13" fillId="18" borderId="14" xfId="0" applyFont="1" applyFill="1" applyBorder="1" applyAlignment="1">
      <alignment horizontal="center" vertical="center" wrapText="1"/>
    </xf>
    <xf numFmtId="174" fontId="7" fillId="18" borderId="15" xfId="0" applyNumberFormat="1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174" fontId="7" fillId="18" borderId="17" xfId="0" applyNumberFormat="1" applyFont="1" applyFill="1" applyBorder="1" applyAlignment="1">
      <alignment horizontal="center" vertical="center" wrapText="1"/>
    </xf>
    <xf numFmtId="0" fontId="7" fillId="18" borderId="18" xfId="0" applyFont="1" applyFill="1" applyBorder="1" applyAlignment="1">
      <alignment wrapText="1"/>
    </xf>
    <xf numFmtId="0" fontId="3" fillId="18" borderId="10" xfId="0" applyFont="1" applyFill="1" applyBorder="1" applyAlignment="1">
      <alignment horizontal="center" wrapText="1"/>
    </xf>
    <xf numFmtId="174" fontId="12" fillId="18" borderId="12" xfId="0" applyNumberFormat="1" applyFont="1" applyFill="1" applyBorder="1" applyAlignment="1">
      <alignment horizontal="center" vertical="center" wrapText="1"/>
    </xf>
    <xf numFmtId="174" fontId="3" fillId="18" borderId="3" xfId="0" applyNumberFormat="1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 wrapText="1"/>
    </xf>
    <xf numFmtId="0" fontId="1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left" vertical="top" wrapText="1"/>
    </xf>
    <xf numFmtId="0" fontId="12" fillId="18" borderId="19" xfId="0" applyFont="1" applyFill="1" applyBorder="1" applyAlignment="1">
      <alignment vertical="top" wrapText="1"/>
    </xf>
    <xf numFmtId="0" fontId="13" fillId="18" borderId="20" xfId="0" applyFont="1" applyFill="1" applyBorder="1" applyAlignment="1">
      <alignment horizontal="center" vertical="center" wrapText="1"/>
    </xf>
    <xf numFmtId="174" fontId="12" fillId="18" borderId="20" xfId="0" applyNumberFormat="1" applyFont="1" applyFill="1" applyBorder="1" applyAlignment="1">
      <alignment horizontal="center" vertical="center" wrapText="1"/>
    </xf>
    <xf numFmtId="179" fontId="13" fillId="18" borderId="7" xfId="0" applyNumberFormat="1" applyFont="1" applyFill="1" applyBorder="1" applyAlignment="1">
      <alignment horizontal="center" vertical="center" wrapText="1"/>
    </xf>
    <xf numFmtId="174" fontId="12" fillId="18" borderId="17" xfId="0" applyNumberFormat="1" applyFont="1" applyFill="1" applyBorder="1" applyAlignment="1">
      <alignment horizontal="center" vertical="center" wrapText="1"/>
    </xf>
    <xf numFmtId="0" fontId="3" fillId="18" borderId="21" xfId="0" applyFont="1" applyFill="1" applyBorder="1"/>
    <xf numFmtId="0" fontId="3" fillId="18" borderId="22" xfId="0" applyFont="1" applyFill="1" applyBorder="1" applyAlignment="1">
      <alignment horizontal="center" vertical="center" wrapText="1"/>
    </xf>
    <xf numFmtId="179" fontId="3" fillId="18" borderId="22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7" fillId="19" borderId="4" xfId="0" applyFont="1" applyFill="1" applyBorder="1" applyAlignment="1">
      <alignment vertical="top" wrapText="1"/>
    </xf>
    <xf numFmtId="0" fontId="3" fillId="10" borderId="23" xfId="0" applyFont="1" applyFill="1" applyBorder="1" applyAlignment="1">
      <alignment vertical="top" wrapText="1"/>
    </xf>
    <xf numFmtId="0" fontId="3" fillId="10" borderId="24" xfId="0" applyFont="1" applyFill="1" applyBorder="1" applyAlignment="1">
      <alignment vertical="top" wrapText="1"/>
    </xf>
    <xf numFmtId="0" fontId="3" fillId="10" borderId="25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top" wrapText="1"/>
    </xf>
    <xf numFmtId="0" fontId="3" fillId="5" borderId="24" xfId="0" applyFont="1" applyFill="1" applyBorder="1" applyAlignment="1">
      <alignment wrapText="1"/>
    </xf>
    <xf numFmtId="0" fontId="7" fillId="4" borderId="24" xfId="0" applyFont="1" applyFill="1" applyBorder="1" applyAlignment="1">
      <alignment vertical="top" wrapText="1"/>
    </xf>
    <xf numFmtId="0" fontId="7" fillId="4" borderId="24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wrapText="1"/>
    </xf>
    <xf numFmtId="0" fontId="7" fillId="16" borderId="24" xfId="0" applyFont="1" applyFill="1" applyBorder="1"/>
    <xf numFmtId="0" fontId="7" fillId="7" borderId="2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wrapText="1"/>
    </xf>
    <xf numFmtId="0" fontId="7" fillId="20" borderId="25" xfId="0" applyFont="1" applyFill="1" applyBorder="1"/>
    <xf numFmtId="0" fontId="7" fillId="11" borderId="2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wrapText="1"/>
    </xf>
    <xf numFmtId="0" fontId="7" fillId="21" borderId="25" xfId="0" applyFont="1" applyFill="1" applyBorder="1"/>
    <xf numFmtId="0" fontId="7" fillId="9" borderId="2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top" wrapText="1"/>
    </xf>
    <xf numFmtId="0" fontId="7" fillId="12" borderId="24" xfId="0" applyFont="1" applyFill="1" applyBorder="1" applyAlignment="1">
      <alignment horizontal="left" vertical="center" wrapText="1"/>
    </xf>
    <xf numFmtId="0" fontId="3" fillId="12" borderId="24" xfId="0" applyFont="1" applyFill="1" applyBorder="1" applyAlignment="1">
      <alignment wrapText="1"/>
    </xf>
    <xf numFmtId="0" fontId="7" fillId="13" borderId="24" xfId="0" applyFont="1" applyFill="1" applyBorder="1" applyAlignment="1">
      <alignment wrapText="1"/>
    </xf>
    <xf numFmtId="0" fontId="3" fillId="19" borderId="1" xfId="0" applyFont="1" applyFill="1" applyBorder="1" applyAlignment="1">
      <alignment horizontal="center" vertical="center" wrapText="1"/>
    </xf>
    <xf numFmtId="174" fontId="9" fillId="19" borderId="1" xfId="0" applyNumberFormat="1" applyFont="1" applyFill="1" applyBorder="1" applyAlignment="1">
      <alignment horizontal="center" vertical="center" wrapText="1"/>
    </xf>
    <xf numFmtId="174" fontId="9" fillId="19" borderId="1" xfId="0" applyNumberFormat="1" applyFont="1" applyFill="1" applyBorder="1" applyAlignment="1">
      <alignment horizontal="center" vertical="center"/>
    </xf>
    <xf numFmtId="174" fontId="12" fillId="19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74" fontId="7" fillId="6" borderId="1" xfId="0" applyNumberFormat="1" applyFont="1" applyFill="1" applyBorder="1" applyAlignment="1">
      <alignment horizontal="center" vertical="center" wrapText="1"/>
    </xf>
    <xf numFmtId="174" fontId="12" fillId="6" borderId="1" xfId="0" applyNumberFormat="1" applyFont="1" applyFill="1" applyBorder="1" applyAlignment="1">
      <alignment horizontal="center" vertical="center" wrapText="1"/>
    </xf>
    <xf numFmtId="179" fontId="7" fillId="16" borderId="1" xfId="0" applyNumberFormat="1" applyFont="1" applyFill="1" applyBorder="1" applyAlignment="1">
      <alignment horizontal="center" vertical="center" wrapText="1"/>
    </xf>
    <xf numFmtId="179" fontId="12" fillId="16" borderId="1" xfId="0" applyNumberFormat="1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174" fontId="13" fillId="20" borderId="1" xfId="0" applyNumberFormat="1" applyFont="1" applyFill="1" applyBorder="1" applyAlignment="1">
      <alignment horizontal="center" vertical="center" wrapText="1"/>
    </xf>
    <xf numFmtId="179" fontId="7" fillId="11" borderId="1" xfId="0" applyNumberFormat="1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179" fontId="7" fillId="21" borderId="1" xfId="0" applyNumberFormat="1" applyFont="1" applyFill="1" applyBorder="1" applyAlignment="1">
      <alignment horizontal="center" vertical="center" wrapText="1"/>
    </xf>
    <xf numFmtId="179" fontId="12" fillId="21" borderId="1" xfId="0" applyNumberFormat="1" applyFont="1" applyFill="1" applyBorder="1" applyAlignment="1">
      <alignment horizontal="center" vertical="center" wrapText="1"/>
    </xf>
    <xf numFmtId="179" fontId="4" fillId="9" borderId="1" xfId="0" applyNumberFormat="1" applyFont="1" applyFill="1" applyBorder="1" applyAlignment="1">
      <alignment horizontal="center" vertical="center" wrapText="1"/>
    </xf>
    <xf numFmtId="179" fontId="3" fillId="9" borderId="1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179" fontId="7" fillId="14" borderId="1" xfId="0" applyNumberFormat="1" applyFont="1" applyFill="1" applyBorder="1" applyAlignment="1">
      <alignment horizontal="center" vertical="center" wrapText="1"/>
    </xf>
    <xf numFmtId="179" fontId="12" fillId="14" borderId="1" xfId="0" applyNumberFormat="1" applyFont="1" applyFill="1" applyBorder="1" applyAlignment="1">
      <alignment horizontal="center" vertical="center" wrapText="1"/>
    </xf>
    <xf numFmtId="179" fontId="3" fillId="12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17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wrapText="1"/>
    </xf>
    <xf numFmtId="174" fontId="12" fillId="18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wrapText="1"/>
    </xf>
    <xf numFmtId="174" fontId="7" fillId="0" borderId="1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4" fontId="7" fillId="0" borderId="15" xfId="0" applyNumberFormat="1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vertical="top" wrapText="1"/>
    </xf>
    <xf numFmtId="0" fontId="3" fillId="18" borderId="27" xfId="0" applyFont="1" applyFill="1" applyBorder="1" applyAlignment="1">
      <alignment vertical="top" wrapText="1"/>
    </xf>
    <xf numFmtId="0" fontId="3" fillId="18" borderId="28" xfId="0" applyFont="1" applyFill="1" applyBorder="1" applyAlignment="1">
      <alignment vertical="top" wrapText="1"/>
    </xf>
    <xf numFmtId="0" fontId="11" fillId="18" borderId="11" xfId="0" applyFont="1" applyFill="1" applyBorder="1" applyAlignment="1">
      <alignment vertical="top" wrapText="1"/>
    </xf>
    <xf numFmtId="0" fontId="7" fillId="18" borderId="26" xfId="0" applyFont="1" applyFill="1" applyBorder="1" applyAlignment="1">
      <alignment vertical="top" wrapText="1"/>
    </xf>
    <xf numFmtId="0" fontId="3" fillId="18" borderId="27" xfId="0" applyFont="1" applyFill="1" applyBorder="1" applyAlignment="1">
      <alignment wrapText="1"/>
    </xf>
    <xf numFmtId="0" fontId="7" fillId="18" borderId="27" xfId="0" applyFont="1" applyFill="1" applyBorder="1" applyAlignment="1">
      <alignment vertical="top" wrapText="1"/>
    </xf>
    <xf numFmtId="0" fontId="7" fillId="18" borderId="27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6" fillId="12" borderId="1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179" fontId="14" fillId="0" borderId="1" xfId="0" applyNumberFormat="1" applyFont="1" applyBorder="1" applyAlignment="1">
      <alignment horizontal="center" vertical="center"/>
    </xf>
    <xf numFmtId="179" fontId="16" fillId="1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 wrapText="1"/>
    </xf>
    <xf numFmtId="0" fontId="7" fillId="12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179" fontId="7" fillId="15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179" fontId="12" fillId="12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vertical="center" wrapText="1"/>
    </xf>
    <xf numFmtId="0" fontId="37" fillId="12" borderId="1" xfId="0" applyFont="1" applyFill="1" applyBorder="1" applyAlignment="1">
      <alignment vertical="center" wrapText="1"/>
    </xf>
    <xf numFmtId="179" fontId="12" fillId="5" borderId="1" xfId="0" applyNumberFormat="1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vertical="center" wrapText="1"/>
    </xf>
    <xf numFmtId="179" fontId="36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79" fontId="17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3" xfId="0" applyFont="1" applyBorder="1" applyAlignment="1">
      <alignment vertical="center" wrapText="1"/>
    </xf>
    <xf numFmtId="179" fontId="14" fillId="0" borderId="3" xfId="0" applyNumberFormat="1" applyFont="1" applyBorder="1" applyAlignment="1">
      <alignment horizontal="center" vertical="center" wrapText="1"/>
    </xf>
    <xf numFmtId="179" fontId="12" fillId="21" borderId="14" xfId="0" applyNumberFormat="1" applyFont="1" applyFill="1" applyBorder="1"/>
    <xf numFmtId="0" fontId="12" fillId="21" borderId="14" xfId="0" applyFont="1" applyFill="1" applyBorder="1"/>
    <xf numFmtId="179" fontId="12" fillId="21" borderId="12" xfId="0" applyNumberFormat="1" applyFont="1" applyFill="1" applyBorder="1"/>
    <xf numFmtId="0" fontId="1" fillId="21" borderId="4" xfId="0" applyFont="1" applyFill="1" applyBorder="1"/>
    <xf numFmtId="0" fontId="1" fillId="21" borderId="11" xfId="0" applyFont="1" applyFill="1" applyBorder="1"/>
    <xf numFmtId="0" fontId="20" fillId="21" borderId="11" xfId="0" applyFont="1" applyFill="1" applyBorder="1"/>
    <xf numFmtId="0" fontId="20" fillId="21" borderId="29" xfId="0" applyFont="1" applyFill="1" applyBorder="1"/>
    <xf numFmtId="0" fontId="3" fillId="0" borderId="3" xfId="0" applyFont="1" applyBorder="1"/>
    <xf numFmtId="0" fontId="4" fillId="0" borderId="15" xfId="0" applyFont="1" applyBorder="1" applyAlignment="1">
      <alignment horizontal="center" vertical="center" wrapText="1"/>
    </xf>
    <xf numFmtId="179" fontId="12" fillId="5" borderId="15" xfId="0" applyNumberFormat="1" applyFont="1" applyFill="1" applyBorder="1" applyAlignment="1">
      <alignment horizontal="center" vertical="center"/>
    </xf>
    <xf numFmtId="179" fontId="12" fillId="12" borderId="15" xfId="0" applyNumberFormat="1" applyFont="1" applyFill="1" applyBorder="1" applyAlignment="1">
      <alignment horizontal="center" vertical="center"/>
    </xf>
    <xf numFmtId="179" fontId="7" fillId="15" borderId="15" xfId="0" applyNumberFormat="1" applyFont="1" applyFill="1" applyBorder="1" applyAlignment="1">
      <alignment horizontal="center" vertical="center" wrapText="1"/>
    </xf>
    <xf numFmtId="179" fontId="14" fillId="0" borderId="15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179" fontId="8" fillId="15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9" fontId="14" fillId="0" borderId="15" xfId="0" applyNumberFormat="1" applyFont="1" applyBorder="1" applyAlignment="1">
      <alignment horizontal="center" vertical="center" wrapText="1"/>
    </xf>
    <xf numFmtId="179" fontId="16" fillId="18" borderId="15" xfId="0" applyNumberFormat="1" applyFont="1" applyFill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179" fontId="3" fillId="18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9" fontId="37" fillId="15" borderId="15" xfId="0" applyNumberFormat="1" applyFont="1" applyFill="1" applyBorder="1" applyAlignment="1">
      <alignment horizontal="center" vertical="center" wrapText="1"/>
    </xf>
    <xf numFmtId="179" fontId="7" fillId="0" borderId="15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79" fontId="36" fillId="12" borderId="15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9" fontId="10" fillId="0" borderId="15" xfId="0" applyNumberFormat="1" applyFont="1" applyBorder="1" applyAlignment="1">
      <alignment horizontal="center" vertical="center" wrapText="1"/>
    </xf>
    <xf numFmtId="179" fontId="14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 applyAlignment="1">
      <alignment vertical="center"/>
    </xf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1" fillId="0" borderId="15" xfId="0" applyFont="1" applyBorder="1"/>
    <xf numFmtId="174" fontId="3" fillId="0" borderId="15" xfId="0" applyNumberFormat="1" applyFont="1" applyBorder="1"/>
    <xf numFmtId="0" fontId="3" fillId="0" borderId="5" xfId="0" applyFont="1" applyBorder="1"/>
    <xf numFmtId="0" fontId="3" fillId="0" borderId="3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32" xfId="0" applyFont="1" applyBorder="1"/>
    <xf numFmtId="0" fontId="8" fillId="0" borderId="8" xfId="0" applyFont="1" applyBorder="1"/>
    <xf numFmtId="0" fontId="19" fillId="0" borderId="5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4" fontId="3" fillId="0" borderId="0" xfId="0" applyNumberFormat="1" applyFont="1" applyAlignment="1">
      <alignment vertical="center" wrapText="1"/>
    </xf>
    <xf numFmtId="0" fontId="7" fillId="6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174" fontId="12" fillId="0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183" fontId="17" fillId="0" borderId="0" xfId="0" applyNumberFormat="1" applyFont="1"/>
    <xf numFmtId="0" fontId="22" fillId="0" borderId="0" xfId="0" applyFont="1" applyAlignment="1">
      <alignment horizontal="left"/>
    </xf>
    <xf numFmtId="0" fontId="25" fillId="0" borderId="0" xfId="0" applyFont="1"/>
    <xf numFmtId="184" fontId="23" fillId="0" borderId="33" xfId="2" applyNumberFormat="1" applyFont="1" applyFill="1" applyBorder="1" applyAlignment="1">
      <alignment horizontal="center" vertical="center" wrapText="1"/>
    </xf>
    <xf numFmtId="184" fontId="23" fillId="0" borderId="34" xfId="2" applyNumberFormat="1" applyFont="1" applyFill="1" applyBorder="1" applyAlignment="1">
      <alignment horizontal="center" vertical="center" wrapText="1"/>
    </xf>
    <xf numFmtId="43" fontId="23" fillId="0" borderId="1" xfId="1" applyNumberFormat="1" applyFont="1" applyFill="1" applyBorder="1" applyAlignment="1">
      <alignment horizontal="center"/>
    </xf>
    <xf numFmtId="0" fontId="21" fillId="0" borderId="0" xfId="0" applyFont="1"/>
    <xf numFmtId="43" fontId="17" fillId="0" borderId="1" xfId="1" applyNumberFormat="1" applyFont="1" applyFill="1" applyBorder="1" applyAlignment="1">
      <alignment horizontal="center" vertical="center"/>
    </xf>
    <xf numFmtId="0" fontId="17" fillId="0" borderId="18" xfId="0" applyFont="1" applyFill="1" applyBorder="1"/>
    <xf numFmtId="184" fontId="23" fillId="0" borderId="35" xfId="2" applyNumberFormat="1" applyFont="1" applyFill="1" applyBorder="1" applyAlignment="1">
      <alignment horizontal="center" vertical="center" wrapText="1"/>
    </xf>
    <xf numFmtId="184" fontId="23" fillId="0" borderId="32" xfId="2" applyNumberFormat="1" applyFont="1" applyFill="1" applyBorder="1" applyAlignment="1">
      <alignment horizontal="center" vertical="center" wrapText="1"/>
    </xf>
    <xf numFmtId="183" fontId="25" fillId="0" borderId="1" xfId="0" applyNumberFormat="1" applyFont="1" applyBorder="1"/>
    <xf numFmtId="43" fontId="17" fillId="0" borderId="0" xfId="0" applyNumberFormat="1" applyFont="1"/>
    <xf numFmtId="183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183" fontId="25" fillId="0" borderId="3" xfId="0" applyNumberFormat="1" applyFont="1" applyBorder="1"/>
    <xf numFmtId="0" fontId="25" fillId="0" borderId="3" xfId="0" applyFont="1" applyBorder="1"/>
    <xf numFmtId="0" fontId="23" fillId="0" borderId="13" xfId="0" applyFont="1" applyFill="1" applyBorder="1" applyAlignment="1">
      <alignment horizontal="left" wrapText="1"/>
    </xf>
    <xf numFmtId="0" fontId="23" fillId="3" borderId="4" xfId="0" applyFont="1" applyFill="1" applyBorder="1" applyAlignment="1">
      <alignment horizontal="center" vertical="center" wrapText="1"/>
    </xf>
    <xf numFmtId="0" fontId="17" fillId="0" borderId="38" xfId="0" applyFont="1" applyFill="1" applyBorder="1"/>
    <xf numFmtId="0" fontId="23" fillId="0" borderId="39" xfId="0" applyFont="1" applyBorder="1" applyAlignment="1">
      <alignment horizontal="center" vertical="center" wrapText="1"/>
    </xf>
    <xf numFmtId="0" fontId="25" fillId="0" borderId="16" xfId="0" applyFont="1" applyBorder="1"/>
    <xf numFmtId="0" fontId="17" fillId="0" borderId="8" xfId="0" applyFont="1" applyFill="1" applyBorder="1" applyAlignment="1">
      <alignment horizontal="left" wrapText="1"/>
    </xf>
    <xf numFmtId="0" fontId="17" fillId="0" borderId="9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wrapText="1"/>
    </xf>
    <xf numFmtId="39" fontId="25" fillId="0" borderId="0" xfId="0" applyNumberFormat="1" applyFont="1"/>
    <xf numFmtId="182" fontId="17" fillId="0" borderId="0" xfId="0" applyNumberFormat="1" applyFont="1"/>
    <xf numFmtId="183" fontId="25" fillId="15" borderId="1" xfId="0" applyNumberFormat="1" applyFont="1" applyFill="1" applyBorder="1" applyAlignment="1">
      <alignment horizontal="center"/>
    </xf>
    <xf numFmtId="0" fontId="25" fillId="15" borderId="1" xfId="0" applyFont="1" applyFill="1" applyBorder="1" applyAlignment="1">
      <alignment horizontal="center"/>
    </xf>
    <xf numFmtId="187" fontId="17" fillId="0" borderId="0" xfId="0" applyNumberFormat="1" applyFont="1"/>
    <xf numFmtId="184" fontId="23" fillId="13" borderId="35" xfId="2" applyNumberFormat="1" applyFont="1" applyFill="1" applyBorder="1" applyAlignment="1">
      <alignment horizontal="center" vertical="center" wrapText="1"/>
    </xf>
    <xf numFmtId="184" fontId="23" fillId="13" borderId="32" xfId="2" applyNumberFormat="1" applyFont="1" applyFill="1" applyBorder="1" applyAlignment="1">
      <alignment horizontal="center" vertical="center" wrapText="1"/>
    </xf>
    <xf numFmtId="201" fontId="23" fillId="13" borderId="1" xfId="1" applyNumberFormat="1" applyFont="1" applyFill="1" applyBorder="1" applyAlignment="1">
      <alignment horizontal="center" vertical="center" wrapText="1"/>
    </xf>
    <xf numFmtId="201" fontId="23" fillId="0" borderId="1" xfId="0" applyNumberFormat="1" applyFont="1" applyFill="1" applyBorder="1" applyAlignment="1">
      <alignment horizontal="center"/>
    </xf>
    <xf numFmtId="201" fontId="23" fillId="0" borderId="7" xfId="0" applyNumberFormat="1" applyFont="1" applyFill="1" applyBorder="1" applyAlignment="1">
      <alignment horizontal="center"/>
    </xf>
    <xf numFmtId="201" fontId="23" fillId="0" borderId="14" xfId="1" applyNumberFormat="1" applyFont="1" applyFill="1" applyBorder="1" applyAlignment="1">
      <alignment horizontal="center" vertical="center" wrapText="1"/>
    </xf>
    <xf numFmtId="201" fontId="23" fillId="0" borderId="12" xfId="1" applyNumberFormat="1" applyFont="1" applyFill="1" applyBorder="1" applyAlignment="1">
      <alignment horizontal="center" vertical="center" wrapText="1"/>
    </xf>
    <xf numFmtId="201" fontId="23" fillId="0" borderId="14" xfId="0" applyNumberFormat="1" applyFont="1" applyFill="1" applyBorder="1" applyAlignment="1">
      <alignment horizontal="center"/>
    </xf>
    <xf numFmtId="201" fontId="23" fillId="0" borderId="14" xfId="1" applyNumberFormat="1" applyFont="1" applyFill="1" applyBorder="1" applyAlignment="1">
      <alignment vertical="center" wrapText="1"/>
    </xf>
    <xf numFmtId="201" fontId="23" fillId="0" borderId="3" xfId="0" applyNumberFormat="1" applyFont="1" applyFill="1" applyBorder="1" applyAlignment="1">
      <alignment horizontal="center"/>
    </xf>
    <xf numFmtId="201" fontId="23" fillId="13" borderId="14" xfId="1" applyNumberFormat="1" applyFont="1" applyFill="1" applyBorder="1" applyAlignment="1">
      <alignment horizontal="center" vertical="center" wrapText="1"/>
    </xf>
    <xf numFmtId="201" fontId="23" fillId="13" borderId="7" xfId="1" applyNumberFormat="1" applyFont="1" applyFill="1" applyBorder="1" applyAlignment="1">
      <alignment horizontal="center" vertical="center" wrapText="1"/>
    </xf>
    <xf numFmtId="201" fontId="23" fillId="13" borderId="3" xfId="1" applyNumberFormat="1" applyFont="1" applyFill="1" applyBorder="1" applyAlignment="1">
      <alignment horizontal="center" vertical="center" wrapText="1"/>
    </xf>
    <xf numFmtId="184" fontId="23" fillId="13" borderId="33" xfId="2" applyNumberFormat="1" applyFont="1" applyFill="1" applyBorder="1" applyAlignment="1">
      <alignment horizontal="center" vertical="center" wrapText="1"/>
    </xf>
    <xf numFmtId="184" fontId="23" fillId="13" borderId="34" xfId="2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wrapText="1"/>
    </xf>
    <xf numFmtId="0" fontId="17" fillId="0" borderId="40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41" xfId="0" applyFont="1" applyFill="1" applyBorder="1" applyAlignment="1">
      <alignment horizontal="center" wrapText="1"/>
    </xf>
    <xf numFmtId="201" fontId="23" fillId="0" borderId="17" xfId="0" applyNumberFormat="1" applyFont="1" applyFill="1" applyBorder="1" applyAlignment="1">
      <alignment horizontal="center"/>
    </xf>
    <xf numFmtId="201" fontId="23" fillId="0" borderId="16" xfId="0" applyNumberFormat="1" applyFont="1" applyFill="1" applyBorder="1" applyAlignment="1">
      <alignment horizontal="center"/>
    </xf>
    <xf numFmtId="201" fontId="23" fillId="0" borderId="15" xfId="0" applyNumberFormat="1" applyFont="1" applyFill="1" applyBorder="1" applyAlignment="1">
      <alignment horizontal="center"/>
    </xf>
    <xf numFmtId="201" fontId="23" fillId="13" borderId="10" xfId="1" applyNumberFormat="1" applyFont="1" applyFill="1" applyBorder="1" applyAlignment="1">
      <alignment horizontal="center" vertical="center" wrapText="1"/>
    </xf>
    <xf numFmtId="201" fontId="23" fillId="0" borderId="10" xfId="0" applyNumberFormat="1" applyFont="1" applyFill="1" applyBorder="1" applyAlignment="1">
      <alignment horizontal="center"/>
    </xf>
    <xf numFmtId="201" fontId="23" fillId="0" borderId="42" xfId="0" applyNumberFormat="1" applyFont="1" applyFill="1" applyBorder="1" applyAlignment="1">
      <alignment horizontal="center"/>
    </xf>
    <xf numFmtId="201" fontId="26" fillId="0" borderId="14" xfId="1" applyNumberFormat="1" applyFont="1" applyFill="1" applyBorder="1" applyAlignment="1">
      <alignment horizontal="center" wrapText="1"/>
    </xf>
    <xf numFmtId="201" fontId="26" fillId="0" borderId="7" xfId="1" applyNumberFormat="1" applyFont="1" applyFill="1" applyBorder="1" applyAlignment="1">
      <alignment horizontal="center"/>
    </xf>
    <xf numFmtId="201" fontId="27" fillId="0" borderId="3" xfId="1" applyNumberFormat="1" applyFont="1" applyFill="1" applyBorder="1" applyAlignment="1">
      <alignment horizontal="center"/>
    </xf>
    <xf numFmtId="201" fontId="27" fillId="0" borderId="7" xfId="1" applyNumberFormat="1" applyFont="1" applyFill="1" applyBorder="1" applyAlignment="1">
      <alignment horizontal="center"/>
    </xf>
    <xf numFmtId="201" fontId="27" fillId="0" borderId="1" xfId="1" applyNumberFormat="1" applyFont="1" applyFill="1" applyBorder="1" applyAlignment="1">
      <alignment horizontal="center"/>
    </xf>
    <xf numFmtId="201" fontId="27" fillId="0" borderId="7" xfId="1" applyNumberFormat="1" applyFont="1" applyFill="1" applyBorder="1" applyAlignment="1">
      <alignment horizontal="center" wrapText="1"/>
    </xf>
    <xf numFmtId="201" fontId="27" fillId="0" borderId="7" xfId="0" applyNumberFormat="1" applyFont="1" applyFill="1" applyBorder="1" applyAlignment="1">
      <alignment horizontal="center"/>
    </xf>
    <xf numFmtId="0" fontId="17" fillId="0" borderId="23" xfId="0" applyFont="1" applyFill="1" applyBorder="1"/>
    <xf numFmtId="201" fontId="27" fillId="0" borderId="10" xfId="1" applyNumberFormat="1" applyFont="1" applyFill="1" applyBorder="1" applyAlignment="1">
      <alignment horizontal="center"/>
    </xf>
    <xf numFmtId="201" fontId="21" fillId="13" borderId="14" xfId="1" applyNumberFormat="1" applyFont="1" applyFill="1" applyBorder="1" applyAlignment="1">
      <alignment horizontal="center" vertical="center" wrapText="1"/>
    </xf>
    <xf numFmtId="201" fontId="21" fillId="13" borderId="7" xfId="1" applyNumberFormat="1" applyFont="1" applyFill="1" applyBorder="1" applyAlignment="1">
      <alignment horizontal="center" vertical="center" wrapText="1"/>
    </xf>
    <xf numFmtId="201" fontId="21" fillId="13" borderId="3" xfId="1" applyNumberFormat="1" applyFont="1" applyFill="1" applyBorder="1" applyAlignment="1">
      <alignment horizontal="center" vertical="center" wrapText="1"/>
    </xf>
    <xf numFmtId="201" fontId="21" fillId="13" borderId="1" xfId="1" applyNumberFormat="1" applyFont="1" applyFill="1" applyBorder="1" applyAlignment="1">
      <alignment horizontal="center" vertical="center" wrapText="1"/>
    </xf>
    <xf numFmtId="201" fontId="21" fillId="13" borderId="10" xfId="1" applyNumberFormat="1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43" fontId="23" fillId="2" borderId="36" xfId="1" applyNumberFormat="1" applyFont="1" applyFill="1" applyBorder="1" applyAlignment="1">
      <alignment horizontal="center" vertical="center" wrapText="1"/>
    </xf>
    <xf numFmtId="43" fontId="23" fillId="2" borderId="37" xfId="1" applyNumberFormat="1" applyFont="1" applyFill="1" applyBorder="1" applyAlignment="1">
      <alignment horizontal="center" vertical="center" wrapText="1"/>
    </xf>
    <xf numFmtId="39" fontId="23" fillId="15" borderId="37" xfId="1" applyNumberFormat="1" applyFont="1" applyFill="1" applyBorder="1" applyAlignment="1">
      <alignment horizontal="center" vertical="center" wrapText="1"/>
    </xf>
    <xf numFmtId="39" fontId="23" fillId="15" borderId="43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wrapText="1"/>
    </xf>
    <xf numFmtId="43" fontId="23" fillId="0" borderId="1" xfId="1" applyNumberFormat="1" applyFont="1" applyFill="1" applyBorder="1" applyAlignment="1">
      <alignment horizontal="center" vertical="center" wrapText="1"/>
    </xf>
    <xf numFmtId="43" fontId="23" fillId="15" borderId="1" xfId="1" applyNumberFormat="1" applyFont="1" applyFill="1" applyBorder="1" applyAlignment="1">
      <alignment vertical="center" wrapText="1"/>
    </xf>
    <xf numFmtId="39" fontId="25" fillId="0" borderId="1" xfId="0" applyNumberFormat="1" applyFont="1" applyBorder="1"/>
    <xf numFmtId="0" fontId="17" fillId="0" borderId="1" xfId="0" applyFont="1" applyFill="1" applyBorder="1" applyAlignment="1">
      <alignment horizontal="left" wrapText="1"/>
    </xf>
    <xf numFmtId="187" fontId="25" fillId="15" borderId="1" xfId="0" applyNumberFormat="1" applyFont="1" applyFill="1" applyBorder="1" applyAlignment="1">
      <alignment horizontal="center"/>
    </xf>
    <xf numFmtId="43" fontId="25" fillId="0" borderId="1" xfId="0" applyNumberFormat="1" applyFont="1" applyBorder="1" applyAlignment="1">
      <alignment horizontal="center"/>
    </xf>
    <xf numFmtId="39" fontId="23" fillId="0" borderId="1" xfId="1" applyNumberFormat="1" applyFont="1" applyFill="1" applyBorder="1" applyAlignment="1">
      <alignment horizontal="center" vertical="center" wrapText="1"/>
    </xf>
    <xf numFmtId="39" fontId="23" fillId="15" borderId="1" xfId="1" applyNumberFormat="1" applyFont="1" applyFill="1" applyBorder="1" applyAlignment="1">
      <alignment horizontal="center" vertical="center" wrapText="1"/>
    </xf>
    <xf numFmtId="187" fontId="23" fillId="15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43" fontId="17" fillId="0" borderId="1" xfId="1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43" fontId="17" fillId="0" borderId="1" xfId="1" applyNumberFormat="1" applyFont="1" applyFill="1" applyBorder="1" applyAlignment="1">
      <alignment horizontal="center" wrapText="1"/>
    </xf>
    <xf numFmtId="187" fontId="17" fillId="15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/>
    <xf numFmtId="183" fontId="17" fillId="15" borderId="1" xfId="0" applyNumberFormat="1" applyFont="1" applyFill="1" applyBorder="1" applyAlignment="1">
      <alignment horizontal="center"/>
    </xf>
    <xf numFmtId="43" fontId="38" fillId="0" borderId="1" xfId="1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/>
    <xf numFmtId="0" fontId="27" fillId="22" borderId="4" xfId="0" applyFont="1" applyFill="1" applyBorder="1" applyAlignment="1">
      <alignment horizontal="center"/>
    </xf>
    <xf numFmtId="0" fontId="26" fillId="22" borderId="13" xfId="0" applyFont="1" applyFill="1" applyBorder="1" applyAlignment="1">
      <alignment horizontal="center" vertical="center" wrapText="1"/>
    </xf>
    <xf numFmtId="201" fontId="26" fillId="22" borderId="14" xfId="1" applyNumberFormat="1" applyFont="1" applyFill="1" applyBorder="1" applyAlignment="1">
      <alignment horizontal="center" wrapText="1"/>
    </xf>
    <xf numFmtId="201" fontId="26" fillId="22" borderId="14" xfId="1" applyNumberFormat="1" applyFont="1" applyFill="1" applyBorder="1" applyAlignment="1">
      <alignment horizontal="center" vertical="center" wrapText="1"/>
    </xf>
    <xf numFmtId="201" fontId="26" fillId="22" borderId="12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9" fillId="5" borderId="24" xfId="0" applyFont="1" applyFill="1" applyBorder="1" applyAlignment="1">
      <alignment wrapText="1"/>
    </xf>
    <xf numFmtId="0" fontId="39" fillId="5" borderId="1" xfId="0" applyFont="1" applyFill="1" applyBorder="1" applyAlignment="1">
      <alignment horizontal="center" vertical="center" wrapText="1"/>
    </xf>
    <xf numFmtId="174" fontId="39" fillId="5" borderId="1" xfId="0" applyNumberFormat="1" applyFont="1" applyFill="1" applyBorder="1" applyAlignment="1">
      <alignment horizontal="center" vertical="center" wrapText="1"/>
    </xf>
    <xf numFmtId="0" fontId="39" fillId="5" borderId="25" xfId="0" applyFont="1" applyFill="1" applyBorder="1" applyAlignment="1">
      <alignment wrapText="1"/>
    </xf>
    <xf numFmtId="0" fontId="39" fillId="8" borderId="24" xfId="0" applyFont="1" applyFill="1" applyBorder="1" applyAlignment="1">
      <alignment wrapText="1"/>
    </xf>
    <xf numFmtId="0" fontId="39" fillId="8" borderId="1" xfId="0" applyFont="1" applyFill="1" applyBorder="1" applyAlignment="1">
      <alignment horizontal="center" vertical="center" wrapText="1"/>
    </xf>
    <xf numFmtId="179" fontId="39" fillId="8" borderId="1" xfId="0" applyNumberFormat="1" applyFont="1" applyFill="1" applyBorder="1" applyAlignment="1">
      <alignment horizontal="center" vertical="center" wrapText="1"/>
    </xf>
    <xf numFmtId="179" fontId="40" fillId="8" borderId="1" xfId="0" applyNumberFormat="1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wrapText="1"/>
    </xf>
    <xf numFmtId="0" fontId="39" fillId="11" borderId="1" xfId="0" applyFont="1" applyFill="1" applyBorder="1" applyAlignment="1">
      <alignment horizontal="center" vertical="center" wrapText="1"/>
    </xf>
    <xf numFmtId="174" fontId="39" fillId="11" borderId="1" xfId="0" applyNumberFormat="1" applyFont="1" applyFill="1" applyBorder="1" applyAlignment="1">
      <alignment horizontal="center" vertical="center"/>
    </xf>
    <xf numFmtId="179" fontId="39" fillId="11" borderId="1" xfId="0" applyNumberFormat="1" applyFont="1" applyFill="1" applyBorder="1" applyAlignment="1">
      <alignment horizontal="center" vertical="center" wrapText="1"/>
    </xf>
    <xf numFmtId="0" fontId="39" fillId="13" borderId="38" xfId="0" applyFont="1" applyFill="1" applyBorder="1"/>
    <xf numFmtId="0" fontId="39" fillId="13" borderId="1" xfId="0" applyFont="1" applyFill="1" applyBorder="1" applyAlignment="1">
      <alignment horizontal="center" vertical="center" wrapText="1"/>
    </xf>
    <xf numFmtId="179" fontId="39" fillId="13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0" fillId="18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center" wrapText="1"/>
    </xf>
    <xf numFmtId="174" fontId="9" fillId="4" borderId="1" xfId="0" applyNumberFormat="1" applyFont="1" applyFill="1" applyBorder="1" applyAlignment="1">
      <alignment horizontal="right" vertical="center" wrapText="1"/>
    </xf>
    <xf numFmtId="174" fontId="9" fillId="4" borderId="1" xfId="0" applyNumberFormat="1" applyFont="1" applyFill="1" applyBorder="1" applyAlignment="1">
      <alignment horizontal="right" vertical="center"/>
    </xf>
    <xf numFmtId="179" fontId="12" fillId="4" borderId="36" xfId="0" applyNumberFormat="1" applyFont="1" applyFill="1" applyBorder="1" applyAlignment="1">
      <alignment horizontal="center" vertical="center" wrapText="1"/>
    </xf>
    <xf numFmtId="174" fontId="12" fillId="15" borderId="1" xfId="0" applyNumberFormat="1" applyFont="1" applyFill="1" applyBorder="1" applyAlignment="1">
      <alignment horizontal="right" vertical="center"/>
    </xf>
    <xf numFmtId="174" fontId="3" fillId="18" borderId="0" xfId="0" applyNumberFormat="1" applyFont="1" applyFill="1" applyAlignment="1">
      <alignment wrapText="1"/>
    </xf>
    <xf numFmtId="0" fontId="3" fillId="23" borderId="23" xfId="0" applyFont="1" applyFill="1" applyBorder="1" applyAlignment="1">
      <alignment vertical="top" wrapText="1"/>
    </xf>
    <xf numFmtId="0" fontId="3" fillId="23" borderId="1" xfId="0" applyFont="1" applyFill="1" applyBorder="1" applyAlignment="1">
      <alignment horizontal="right" vertical="center" wrapText="1"/>
    </xf>
    <xf numFmtId="179" fontId="3" fillId="23" borderId="1" xfId="0" applyNumberFormat="1" applyFont="1" applyFill="1" applyBorder="1" applyAlignment="1">
      <alignment horizontal="center" vertical="center" wrapText="1"/>
    </xf>
    <xf numFmtId="174" fontId="3" fillId="23" borderId="1" xfId="0" applyNumberFormat="1" applyFont="1" applyFill="1" applyBorder="1" applyAlignment="1">
      <alignment horizontal="center" vertical="center"/>
    </xf>
    <xf numFmtId="179" fontId="3" fillId="18" borderId="1" xfId="0" applyNumberFormat="1" applyFont="1" applyFill="1" applyBorder="1" applyAlignment="1">
      <alignment horizontal="right" vertical="center"/>
    </xf>
    <xf numFmtId="179" fontId="8" fillId="18" borderId="1" xfId="0" applyNumberFormat="1" applyFont="1" applyFill="1" applyBorder="1" applyAlignment="1">
      <alignment horizontal="right" vertical="center" wrapText="1"/>
    </xf>
    <xf numFmtId="0" fontId="7" fillId="15" borderId="1" xfId="0" applyFont="1" applyFill="1" applyBorder="1" applyAlignment="1">
      <alignment horizontal="right" vertical="center" wrapText="1"/>
    </xf>
    <xf numFmtId="0" fontId="3" fillId="23" borderId="24" xfId="0" applyFont="1" applyFill="1" applyBorder="1" applyAlignment="1">
      <alignment vertical="top" wrapText="1"/>
    </xf>
    <xf numFmtId="179" fontId="8" fillId="18" borderId="0" xfId="0" applyNumberFormat="1" applyFont="1" applyFill="1" applyAlignment="1">
      <alignment horizontal="right" vertical="center" wrapText="1"/>
    </xf>
    <xf numFmtId="179" fontId="3" fillId="18" borderId="1" xfId="0" applyNumberFormat="1" applyFont="1" applyFill="1" applyBorder="1" applyAlignment="1">
      <alignment horizontal="right" vertical="center" wrapText="1"/>
    </xf>
    <xf numFmtId="0" fontId="3" fillId="23" borderId="25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right" vertical="center" wrapText="1"/>
    </xf>
    <xf numFmtId="174" fontId="7" fillId="6" borderId="1" xfId="0" applyNumberFormat="1" applyFont="1" applyFill="1" applyBorder="1" applyAlignment="1">
      <alignment horizontal="right" vertical="center" wrapText="1"/>
    </xf>
    <xf numFmtId="179" fontId="7" fillId="6" borderId="1" xfId="0" applyNumberFormat="1" applyFont="1" applyFill="1" applyBorder="1" applyAlignment="1">
      <alignment horizontal="right" vertical="center" wrapText="1"/>
    </xf>
    <xf numFmtId="174" fontId="12" fillId="15" borderId="1" xfId="0" applyNumberFormat="1" applyFont="1" applyFill="1" applyBorder="1" applyAlignment="1">
      <alignment horizontal="right" vertical="center" wrapText="1"/>
    </xf>
    <xf numFmtId="174" fontId="4" fillId="4" borderId="1" xfId="0" applyNumberFormat="1" applyFont="1" applyFill="1" applyBorder="1" applyAlignment="1">
      <alignment horizontal="right" vertical="center" wrapText="1"/>
    </xf>
    <xf numFmtId="179" fontId="8" fillId="4" borderId="1" xfId="0" applyNumberFormat="1" applyFont="1" applyFill="1" applyBorder="1" applyAlignment="1">
      <alignment horizontal="center" vertical="center" wrapText="1"/>
    </xf>
    <xf numFmtId="174" fontId="8" fillId="1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 wrapText="1"/>
    </xf>
    <xf numFmtId="179" fontId="3" fillId="5" borderId="1" xfId="0" applyNumberFormat="1" applyFont="1" applyFill="1" applyBorder="1" applyAlignment="1">
      <alignment horizontal="right" vertical="center" wrapText="1"/>
    </xf>
    <xf numFmtId="174" fontId="3" fillId="5" borderId="1" xfId="0" applyNumberFormat="1" applyFont="1" applyFill="1" applyBorder="1" applyAlignment="1">
      <alignment horizontal="right" vertical="center"/>
    </xf>
    <xf numFmtId="179" fontId="8" fillId="18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5" borderId="24" xfId="0" applyFont="1" applyFill="1" applyBorder="1" applyAlignment="1">
      <alignment wrapText="1"/>
    </xf>
    <xf numFmtId="0" fontId="42" fillId="5" borderId="1" xfId="0" applyFont="1" applyFill="1" applyBorder="1" applyAlignment="1">
      <alignment horizontal="right" vertical="center" wrapText="1"/>
    </xf>
    <xf numFmtId="174" fontId="42" fillId="5" borderId="1" xfId="0" applyNumberFormat="1" applyFont="1" applyFill="1" applyBorder="1" applyAlignment="1">
      <alignment horizontal="center" vertical="center" wrapText="1"/>
    </xf>
    <xf numFmtId="179" fontId="42" fillId="5" borderId="1" xfId="0" applyNumberFormat="1" applyFont="1" applyFill="1" applyBorder="1" applyAlignment="1">
      <alignment horizontal="center" vertical="center" wrapText="1"/>
    </xf>
    <xf numFmtId="174" fontId="42" fillId="5" borderId="1" xfId="0" applyNumberFormat="1" applyFont="1" applyFill="1" applyBorder="1" applyAlignment="1">
      <alignment horizontal="right" vertical="center"/>
    </xf>
    <xf numFmtId="179" fontId="43" fillId="18" borderId="1" xfId="0" applyNumberFormat="1" applyFont="1" applyFill="1" applyBorder="1" applyAlignment="1">
      <alignment horizontal="center" vertical="center" wrapText="1"/>
    </xf>
    <xf numFmtId="0" fontId="44" fillId="15" borderId="1" xfId="0" applyFont="1" applyFill="1" applyBorder="1" applyAlignment="1">
      <alignment horizontal="right" vertical="center" wrapText="1"/>
    </xf>
    <xf numFmtId="0" fontId="42" fillId="0" borderId="0" xfId="0" applyFont="1" applyAlignment="1">
      <alignment wrapText="1"/>
    </xf>
    <xf numFmtId="174" fontId="42" fillId="0" borderId="0" xfId="0" applyNumberFormat="1" applyFont="1" applyAlignment="1">
      <alignment wrapText="1"/>
    </xf>
    <xf numFmtId="179" fontId="3" fillId="5" borderId="1" xfId="0" applyNumberFormat="1" applyFont="1" applyFill="1" applyBorder="1" applyAlignment="1">
      <alignment horizontal="center" vertical="center" wrapText="1"/>
    </xf>
    <xf numFmtId="0" fontId="44" fillId="4" borderId="24" xfId="0" applyFont="1" applyFill="1" applyBorder="1" applyAlignment="1">
      <alignment horizontal="left" vertical="center" wrapText="1"/>
    </xf>
    <xf numFmtId="0" fontId="42" fillId="4" borderId="1" xfId="0" applyFont="1" applyFill="1" applyBorder="1" applyAlignment="1">
      <alignment horizontal="right" vertical="center" wrapText="1"/>
    </xf>
    <xf numFmtId="0" fontId="42" fillId="4" borderId="1" xfId="0" applyFont="1" applyFill="1" applyBorder="1" applyAlignment="1">
      <alignment horizontal="center" vertical="center" wrapText="1"/>
    </xf>
    <xf numFmtId="174" fontId="42" fillId="4" borderId="1" xfId="0" applyNumberFormat="1" applyFont="1" applyFill="1" applyBorder="1" applyAlignment="1">
      <alignment horizontal="right" vertical="center" wrapText="1"/>
    </xf>
    <xf numFmtId="179" fontId="43" fillId="4" borderId="1" xfId="0" applyNumberFormat="1" applyFont="1" applyFill="1" applyBorder="1" applyAlignment="1">
      <alignment horizontal="center" vertical="center" wrapText="1"/>
    </xf>
    <xf numFmtId="174" fontId="43" fillId="15" borderId="1" xfId="0" applyNumberFormat="1" applyFont="1" applyFill="1" applyBorder="1" applyAlignment="1">
      <alignment horizontal="right" vertical="center"/>
    </xf>
    <xf numFmtId="0" fontId="42" fillId="5" borderId="25" xfId="0" applyFont="1" applyFill="1" applyBorder="1" applyAlignment="1">
      <alignment wrapText="1"/>
    </xf>
    <xf numFmtId="0" fontId="10" fillId="4" borderId="0" xfId="0" applyFont="1" applyFill="1" applyAlignment="1">
      <alignment horizontal="center" vertical="center" wrapText="1"/>
    </xf>
    <xf numFmtId="0" fontId="7" fillId="4" borderId="25" xfId="0" applyFont="1" applyFill="1" applyBorder="1" applyAlignment="1">
      <alignment wrapText="1"/>
    </xf>
    <xf numFmtId="174" fontId="3" fillId="4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174" fontId="7" fillId="4" borderId="1" xfId="0" applyNumberFormat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4" fontId="7" fillId="4" borderId="1" xfId="0" applyNumberFormat="1" applyFont="1" applyFill="1" applyBorder="1" applyAlignment="1">
      <alignment horizontal="right" vertical="center" wrapText="1"/>
    </xf>
    <xf numFmtId="0" fontId="7" fillId="18" borderId="0" xfId="0" applyFont="1" applyFill="1" applyAlignment="1">
      <alignment wrapText="1"/>
    </xf>
    <xf numFmtId="174" fontId="7" fillId="18" borderId="0" xfId="0" applyNumberFormat="1" applyFont="1" applyFill="1" applyAlignment="1">
      <alignment wrapText="1"/>
    </xf>
    <xf numFmtId="0" fontId="7" fillId="4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wrapText="1"/>
    </xf>
    <xf numFmtId="0" fontId="4" fillId="15" borderId="1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 wrapText="1"/>
    </xf>
    <xf numFmtId="0" fontId="7" fillId="16" borderId="1" xfId="0" applyFont="1" applyFill="1" applyBorder="1"/>
    <xf numFmtId="0" fontId="3" fillId="16" borderId="1" xfId="0" applyFont="1" applyFill="1" applyBorder="1" applyAlignment="1">
      <alignment horizontal="right" vertical="center" wrapText="1"/>
    </xf>
    <xf numFmtId="179" fontId="7" fillId="16" borderId="1" xfId="0" applyNumberFormat="1" applyFont="1" applyFill="1" applyBorder="1" applyAlignment="1">
      <alignment horizontal="right" vertical="center" wrapText="1"/>
    </xf>
    <xf numFmtId="174" fontId="12" fillId="16" borderId="31" xfId="0" applyNumberFormat="1" applyFont="1" applyFill="1" applyBorder="1" applyAlignment="1">
      <alignment horizontal="center" vertical="center" wrapText="1"/>
    </xf>
    <xf numFmtId="179" fontId="12" fillId="15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right" vertical="center" wrapText="1"/>
    </xf>
    <xf numFmtId="179" fontId="7" fillId="7" borderId="1" xfId="0" applyNumberFormat="1" applyFont="1" applyFill="1" applyBorder="1" applyAlignment="1">
      <alignment horizontal="right" vertical="center" wrapText="1"/>
    </xf>
    <xf numFmtId="174" fontId="7" fillId="7" borderId="15" xfId="0" applyNumberFormat="1" applyFont="1" applyFill="1" applyBorder="1" applyAlignment="1">
      <alignment horizontal="center" vertical="center" wrapText="1"/>
    </xf>
    <xf numFmtId="174" fontId="8" fillId="15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0" fontId="3" fillId="18" borderId="1" xfId="0" applyFont="1" applyFill="1" applyBorder="1" applyAlignment="1">
      <alignment horizontal="right" vertical="center" wrapText="1"/>
    </xf>
    <xf numFmtId="179" fontId="3" fillId="8" borderId="1" xfId="0" applyNumberFormat="1" applyFont="1" applyFill="1" applyBorder="1" applyAlignment="1">
      <alignment horizontal="right" vertical="center" wrapText="1"/>
    </xf>
    <xf numFmtId="0" fontId="8" fillId="15" borderId="1" xfId="0" applyFont="1" applyFill="1" applyBorder="1" applyAlignment="1">
      <alignment horizontal="right" vertical="center" wrapText="1"/>
    </xf>
    <xf numFmtId="0" fontId="26" fillId="7" borderId="24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right" vertical="center" wrapText="1"/>
    </xf>
    <xf numFmtId="0" fontId="7" fillId="7" borderId="25" xfId="0" applyFont="1" applyFill="1" applyBorder="1" applyAlignment="1">
      <alignment wrapText="1"/>
    </xf>
    <xf numFmtId="179" fontId="3" fillId="7" borderId="1" xfId="0" applyNumberFormat="1" applyFont="1" applyFill="1" applyBorder="1" applyAlignment="1">
      <alignment horizontal="right" vertical="center" wrapText="1"/>
    </xf>
    <xf numFmtId="0" fontId="3" fillId="20" borderId="1" xfId="0" applyFont="1" applyFill="1" applyBorder="1" applyAlignment="1">
      <alignment horizontal="right" vertical="center" wrapText="1"/>
    </xf>
    <xf numFmtId="179" fontId="3" fillId="20" borderId="1" xfId="0" applyNumberFormat="1" applyFont="1" applyFill="1" applyBorder="1" applyAlignment="1">
      <alignment horizontal="right" vertical="center" wrapText="1"/>
    </xf>
    <xf numFmtId="179" fontId="7" fillId="4" borderId="1" xfId="0" applyNumberFormat="1" applyFont="1" applyFill="1" applyBorder="1" applyAlignment="1">
      <alignment horizontal="right" vertical="center" wrapText="1"/>
    </xf>
    <xf numFmtId="179" fontId="7" fillId="4" borderId="10" xfId="0" applyNumberFormat="1" applyFont="1" applyFill="1" applyBorder="1" applyAlignment="1">
      <alignment horizontal="right" vertical="center" wrapText="1"/>
    </xf>
    <xf numFmtId="174" fontId="7" fillId="4" borderId="42" xfId="0" applyNumberFormat="1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 wrapText="1"/>
    </xf>
    <xf numFmtId="179" fontId="3" fillId="11" borderId="1" xfId="0" applyNumberFormat="1" applyFont="1" applyFill="1" applyBorder="1" applyAlignment="1">
      <alignment horizontal="right" vertical="center" wrapText="1"/>
    </xf>
    <xf numFmtId="0" fontId="3" fillId="21" borderId="1" xfId="0" applyFont="1" applyFill="1" applyBorder="1" applyAlignment="1">
      <alignment horizontal="right" vertical="center" wrapText="1"/>
    </xf>
    <xf numFmtId="179" fontId="7" fillId="21" borderId="1" xfId="0" applyNumberFormat="1" applyFont="1" applyFill="1" applyBorder="1" applyAlignment="1">
      <alignment horizontal="right" vertical="center" wrapText="1"/>
    </xf>
    <xf numFmtId="179" fontId="7" fillId="21" borderId="1" xfId="0" applyNumberFormat="1" applyFont="1" applyFill="1" applyBorder="1" applyAlignment="1">
      <alignment wrapText="1"/>
    </xf>
    <xf numFmtId="0" fontId="7" fillId="24" borderId="24" xfId="0" applyFont="1" applyFill="1" applyBorder="1" applyAlignment="1">
      <alignment horizontal="left" vertical="center" wrapText="1"/>
    </xf>
    <xf numFmtId="0" fontId="3" fillId="24" borderId="1" xfId="0" applyFont="1" applyFill="1" applyBorder="1" applyAlignment="1">
      <alignment horizontal="right" vertical="center" wrapText="1"/>
    </xf>
    <xf numFmtId="0" fontId="3" fillId="24" borderId="1" xfId="0" applyFont="1" applyFill="1" applyBorder="1" applyAlignment="1">
      <alignment horizontal="center" vertical="center" wrapText="1"/>
    </xf>
    <xf numFmtId="179" fontId="4" fillId="24" borderId="1" xfId="0" applyNumberFormat="1" applyFont="1" applyFill="1" applyBorder="1" applyAlignment="1">
      <alignment horizontal="right" vertical="center" wrapText="1"/>
    </xf>
    <xf numFmtId="179" fontId="3" fillId="24" borderId="1" xfId="0" applyNumberFormat="1" applyFont="1" applyFill="1" applyBorder="1" applyAlignment="1">
      <alignment wrapText="1"/>
    </xf>
    <xf numFmtId="0" fontId="3" fillId="9" borderId="1" xfId="0" applyFont="1" applyFill="1" applyBorder="1" applyAlignment="1">
      <alignment horizontal="right" vertical="center" wrapText="1"/>
    </xf>
    <xf numFmtId="179" fontId="3" fillId="9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wrapText="1"/>
    </xf>
    <xf numFmtId="0" fontId="7" fillId="15" borderId="27" xfId="0" applyFont="1" applyFill="1" applyBorder="1" applyAlignment="1">
      <alignment horizontal="right" vertical="center" wrapText="1"/>
    </xf>
    <xf numFmtId="174" fontId="3" fillId="24" borderId="1" xfId="0" applyNumberFormat="1" applyFont="1" applyFill="1" applyBorder="1" applyAlignment="1">
      <alignment horizontal="center" vertical="center" wrapText="1"/>
    </xf>
    <xf numFmtId="179" fontId="3" fillId="24" borderId="1" xfId="0" applyNumberFormat="1" applyFont="1" applyFill="1" applyBorder="1" applyAlignment="1">
      <alignment horizontal="right" vertical="center" wrapText="1"/>
    </xf>
    <xf numFmtId="179" fontId="3" fillId="24" borderId="1" xfId="0" applyNumberFormat="1" applyFont="1" applyFill="1" applyBorder="1" applyAlignment="1">
      <alignment horizontal="right" wrapText="1"/>
    </xf>
    <xf numFmtId="174" fontId="8" fillId="15" borderId="27" xfId="0" applyNumberFormat="1" applyFont="1" applyFill="1" applyBorder="1" applyAlignment="1">
      <alignment horizontal="right" vertical="center" wrapText="1"/>
    </xf>
    <xf numFmtId="174" fontId="7" fillId="24" borderId="1" xfId="0" applyNumberFormat="1" applyFont="1" applyFill="1" applyBorder="1" applyAlignment="1">
      <alignment horizontal="right" vertical="center" wrapText="1"/>
    </xf>
    <xf numFmtId="0" fontId="3" fillId="14" borderId="1" xfId="0" applyFont="1" applyFill="1" applyBorder="1" applyAlignment="1">
      <alignment horizontal="right" vertical="center" wrapText="1"/>
    </xf>
    <xf numFmtId="179" fontId="7" fillId="14" borderId="1" xfId="0" applyNumberFormat="1" applyFont="1" applyFill="1" applyBorder="1" applyAlignment="1">
      <alignment horizontal="right" vertical="center" wrapText="1"/>
    </xf>
    <xf numFmtId="0" fontId="7" fillId="25" borderId="24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right" vertical="center" wrapText="1"/>
    </xf>
    <xf numFmtId="0" fontId="3" fillId="25" borderId="1" xfId="0" applyFont="1" applyFill="1" applyBorder="1" applyAlignment="1">
      <alignment horizontal="center" vertical="center" wrapText="1"/>
    </xf>
    <xf numFmtId="179" fontId="3" fillId="25" borderId="1" xfId="0" applyNumberFormat="1" applyFont="1" applyFill="1" applyBorder="1" applyAlignment="1">
      <alignment horizontal="right" vertical="center" wrapText="1"/>
    </xf>
    <xf numFmtId="179" fontId="3" fillId="25" borderId="3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Alignment="1">
      <alignment horizontal="right" vertical="center" wrapText="1"/>
    </xf>
    <xf numFmtId="0" fontId="3" fillId="12" borderId="1" xfId="0" applyFont="1" applyFill="1" applyBorder="1" applyAlignment="1">
      <alignment horizontal="right" vertical="center" wrapText="1"/>
    </xf>
    <xf numFmtId="174" fontId="5" fillId="12" borderId="1" xfId="0" applyNumberFormat="1" applyFont="1" applyFill="1" applyBorder="1" applyAlignment="1">
      <alignment horizontal="center" vertical="center"/>
    </xf>
    <xf numFmtId="174" fontId="5" fillId="12" borderId="1" xfId="0" applyNumberFormat="1" applyFont="1" applyFill="1" applyBorder="1" applyAlignment="1">
      <alignment horizontal="right" vertical="center"/>
    </xf>
    <xf numFmtId="174" fontId="7" fillId="15" borderId="1" xfId="0" applyNumberFormat="1" applyFont="1" applyFill="1" applyBorder="1" applyAlignment="1">
      <alignment horizontal="right" vertical="center" wrapText="1"/>
    </xf>
    <xf numFmtId="0" fontId="7" fillId="26" borderId="24" xfId="0" applyFont="1" applyFill="1" applyBorder="1" applyAlignment="1">
      <alignment wrapText="1"/>
    </xf>
    <xf numFmtId="0" fontId="3" fillId="26" borderId="1" xfId="0" applyFont="1" applyFill="1" applyBorder="1" applyAlignment="1">
      <alignment horizontal="right" vertical="center" wrapText="1"/>
    </xf>
    <xf numFmtId="0" fontId="3" fillId="26" borderId="1" xfId="0" applyFont="1" applyFill="1" applyBorder="1" applyAlignment="1">
      <alignment horizontal="center" vertical="center" wrapText="1"/>
    </xf>
    <xf numFmtId="179" fontId="3" fillId="26" borderId="10" xfId="0" applyNumberFormat="1" applyFont="1" applyFill="1" applyBorder="1" applyAlignment="1">
      <alignment vertical="center" wrapText="1"/>
    </xf>
    <xf numFmtId="179" fontId="3" fillId="26" borderId="1" xfId="0" applyNumberFormat="1" applyFont="1" applyFill="1" applyBorder="1" applyAlignment="1">
      <alignment vertical="center" wrapText="1"/>
    </xf>
    <xf numFmtId="179" fontId="3" fillId="0" borderId="3" xfId="0" applyNumberFormat="1" applyFont="1" applyBorder="1" applyAlignment="1">
      <alignment vertical="center" wrapText="1"/>
    </xf>
    <xf numFmtId="174" fontId="7" fillId="15" borderId="3" xfId="0" applyNumberFormat="1" applyFont="1" applyFill="1" applyBorder="1" applyAlignment="1">
      <alignment horizontal="right" vertical="center" wrapText="1"/>
    </xf>
    <xf numFmtId="0" fontId="7" fillId="27" borderId="1" xfId="0" applyFont="1" applyFill="1" applyBorder="1" applyAlignment="1">
      <alignment wrapText="1"/>
    </xf>
    <xf numFmtId="0" fontId="3" fillId="27" borderId="1" xfId="0" applyFont="1" applyFill="1" applyBorder="1" applyAlignment="1">
      <alignment horizontal="right" vertical="center" wrapText="1"/>
    </xf>
    <xf numFmtId="0" fontId="3" fillId="27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wrapText="1"/>
    </xf>
    <xf numFmtId="0" fontId="3" fillId="28" borderId="1" xfId="0" applyFont="1" applyFill="1" applyBorder="1" applyAlignment="1">
      <alignment horizontal="right" vertical="center" wrapText="1"/>
    </xf>
    <xf numFmtId="0" fontId="3" fillId="28" borderId="1" xfId="0" applyFont="1" applyFill="1" applyBorder="1" applyAlignment="1">
      <alignment horizontal="center" vertical="center" wrapText="1"/>
    </xf>
    <xf numFmtId="179" fontId="4" fillId="28" borderId="1" xfId="0" applyNumberFormat="1" applyFont="1" applyFill="1" applyBorder="1" applyAlignment="1">
      <alignment horizontal="right" vertical="center" wrapText="1"/>
    </xf>
    <xf numFmtId="0" fontId="3" fillId="29" borderId="1" xfId="0" applyFont="1" applyFill="1" applyBorder="1" applyAlignment="1">
      <alignment wrapText="1"/>
    </xf>
    <xf numFmtId="0" fontId="3" fillId="29" borderId="1" xfId="0" applyFont="1" applyFill="1" applyBorder="1" applyAlignment="1">
      <alignment horizontal="right" vertical="center" wrapText="1"/>
    </xf>
    <xf numFmtId="174" fontId="3" fillId="29" borderId="1" xfId="0" applyNumberFormat="1" applyFont="1" applyFill="1" applyBorder="1" applyAlignment="1">
      <alignment horizontal="center" vertical="center"/>
    </xf>
    <xf numFmtId="179" fontId="3" fillId="29" borderId="1" xfId="0" applyNumberFormat="1" applyFont="1" applyFill="1" applyBorder="1" applyAlignment="1">
      <alignment horizontal="center" vertical="center" wrapText="1"/>
    </xf>
    <xf numFmtId="174" fontId="3" fillId="29" borderId="1" xfId="0" applyNumberFormat="1" applyFont="1" applyFill="1" applyBorder="1" applyAlignment="1">
      <alignment horizontal="center" vertical="center" wrapText="1"/>
    </xf>
    <xf numFmtId="179" fontId="3" fillId="29" borderId="1" xfId="0" applyNumberFormat="1" applyFont="1" applyFill="1" applyBorder="1" applyAlignment="1">
      <alignment horizontal="right" vertical="center" wrapText="1"/>
    </xf>
    <xf numFmtId="174" fontId="8" fillId="15" borderId="3" xfId="0" applyNumberFormat="1" applyFont="1" applyFill="1" applyBorder="1" applyAlignment="1">
      <alignment horizontal="right" vertical="center" wrapText="1"/>
    </xf>
    <xf numFmtId="0" fontId="8" fillId="0" borderId="4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9" fillId="5" borderId="1" xfId="0" applyFont="1" applyFill="1" applyBorder="1" applyAlignment="1">
      <alignment horizontal="right" vertical="center" wrapText="1"/>
    </xf>
    <xf numFmtId="179" fontId="39" fillId="5" borderId="1" xfId="0" applyNumberFormat="1" applyFont="1" applyFill="1" applyBorder="1" applyAlignment="1">
      <alignment horizontal="center" vertical="center" wrapText="1"/>
    </xf>
    <xf numFmtId="174" fontId="39" fillId="5" borderId="1" xfId="0" applyNumberFormat="1" applyFont="1" applyFill="1" applyBorder="1" applyAlignment="1">
      <alignment horizontal="right" vertical="center"/>
    </xf>
    <xf numFmtId="0" fontId="39" fillId="8" borderId="1" xfId="0" applyFont="1" applyFill="1" applyBorder="1" applyAlignment="1">
      <alignment wrapText="1"/>
    </xf>
    <xf numFmtId="0" fontId="39" fillId="8" borderId="1" xfId="0" applyFont="1" applyFill="1" applyBorder="1" applyAlignment="1">
      <alignment horizontal="right" vertical="center" wrapText="1"/>
    </xf>
    <xf numFmtId="179" fontId="40" fillId="8" borderId="1" xfId="0" applyNumberFormat="1" applyFont="1" applyFill="1" applyBorder="1" applyAlignment="1">
      <alignment horizontal="right" vertical="center" wrapText="1"/>
    </xf>
    <xf numFmtId="179" fontId="39" fillId="8" borderId="1" xfId="0" applyNumberFormat="1" applyFont="1" applyFill="1" applyBorder="1" applyAlignment="1">
      <alignment horizontal="right" vertical="center" wrapText="1"/>
    </xf>
    <xf numFmtId="0" fontId="39" fillId="11" borderId="1" xfId="0" applyFont="1" applyFill="1" applyBorder="1" applyAlignment="1">
      <alignment horizontal="right" vertical="center" wrapText="1"/>
    </xf>
    <xf numFmtId="179" fontId="39" fillId="11" borderId="1" xfId="0" applyNumberFormat="1" applyFont="1" applyFill="1" applyBorder="1" applyAlignment="1">
      <alignment horizontal="right" vertical="center" wrapText="1"/>
    </xf>
    <xf numFmtId="0" fontId="39" fillId="13" borderId="25" xfId="0" applyFont="1" applyFill="1" applyBorder="1"/>
    <xf numFmtId="0" fontId="39" fillId="13" borderId="3" xfId="0" applyFont="1" applyFill="1" applyBorder="1" applyAlignment="1">
      <alignment horizontal="right" vertical="center" wrapText="1"/>
    </xf>
    <xf numFmtId="179" fontId="39" fillId="13" borderId="3" xfId="0" applyNumberFormat="1" applyFont="1" applyFill="1" applyBorder="1" applyAlignment="1">
      <alignment horizontal="center" vertical="center" wrapText="1"/>
    </xf>
    <xf numFmtId="179" fontId="39" fillId="13" borderId="3" xfId="0" applyNumberFormat="1" applyFont="1" applyFill="1" applyBorder="1" applyAlignment="1">
      <alignment horizontal="right" vertical="center" wrapText="1"/>
    </xf>
    <xf numFmtId="0" fontId="39" fillId="29" borderId="1" xfId="0" applyFont="1" applyFill="1" applyBorder="1" applyAlignment="1">
      <alignment wrapText="1"/>
    </xf>
    <xf numFmtId="0" fontId="39" fillId="29" borderId="1" xfId="0" applyFont="1" applyFill="1" applyBorder="1" applyAlignment="1">
      <alignment horizontal="right" vertical="center" wrapText="1"/>
    </xf>
    <xf numFmtId="174" fontId="39" fillId="29" borderId="1" xfId="0" applyNumberFormat="1" applyFont="1" applyFill="1" applyBorder="1" applyAlignment="1">
      <alignment horizontal="center" vertical="center" wrapText="1"/>
    </xf>
    <xf numFmtId="179" fontId="39" fillId="29" borderId="1" xfId="0" applyNumberFormat="1" applyFont="1" applyFill="1" applyBorder="1" applyAlignment="1">
      <alignment horizontal="center" vertical="center" wrapText="1"/>
    </xf>
    <xf numFmtId="179" fontId="39" fillId="29" borderId="1" xfId="0" applyNumberFormat="1" applyFont="1" applyFill="1" applyBorder="1" applyAlignment="1">
      <alignment horizontal="right" vertical="center" wrapText="1"/>
    </xf>
    <xf numFmtId="0" fontId="4" fillId="29" borderId="1" xfId="0" applyFont="1" applyFill="1" applyBorder="1" applyAlignment="1">
      <alignment horizontal="right" vertical="center" wrapText="1"/>
    </xf>
    <xf numFmtId="179" fontId="4" fillId="29" borderId="1" xfId="0" applyNumberFormat="1" applyFont="1" applyFill="1" applyBorder="1" applyAlignment="1">
      <alignment horizontal="right" vertical="center" wrapText="1"/>
    </xf>
    <xf numFmtId="179" fontId="45" fillId="0" borderId="0" xfId="0" applyNumberFormat="1" applyFont="1" applyAlignment="1">
      <alignment horizontal="center" vertical="center" wrapText="1"/>
    </xf>
    <xf numFmtId="0" fontId="7" fillId="30" borderId="4" xfId="0" applyFont="1" applyFill="1" applyBorder="1" applyAlignment="1">
      <alignment vertical="top" wrapText="1"/>
    </xf>
    <xf numFmtId="0" fontId="4" fillId="30" borderId="1" xfId="0" applyFont="1" applyFill="1" applyBorder="1" applyAlignment="1">
      <alignment horizontal="right" vertical="center" wrapText="1"/>
    </xf>
    <xf numFmtId="174" fontId="9" fillId="30" borderId="1" xfId="0" applyNumberFormat="1" applyFont="1" applyFill="1" applyBorder="1" applyAlignment="1">
      <alignment horizontal="right" vertical="center" wrapText="1"/>
    </xf>
    <xf numFmtId="174" fontId="4" fillId="30" borderId="1" xfId="0" applyNumberFormat="1" applyFont="1" applyFill="1" applyBorder="1" applyAlignment="1">
      <alignment horizontal="right" vertical="center"/>
    </xf>
    <xf numFmtId="179" fontId="12" fillId="30" borderId="36" xfId="0" applyNumberFormat="1" applyFont="1" applyFill="1" applyBorder="1" applyAlignment="1">
      <alignment horizontal="center" vertical="center" wrapText="1"/>
    </xf>
    <xf numFmtId="174" fontId="12" fillId="15" borderId="3" xfId="0" applyNumberFormat="1" applyFont="1" applyFill="1" applyBorder="1" applyAlignment="1">
      <alignment horizontal="right" vertical="center"/>
    </xf>
    <xf numFmtId="174" fontId="12" fillId="31" borderId="1" xfId="0" applyNumberFormat="1" applyFont="1" applyFill="1" applyBorder="1" applyAlignment="1">
      <alignment wrapText="1"/>
    </xf>
    <xf numFmtId="0" fontId="3" fillId="11" borderId="23" xfId="0" applyFont="1" applyFill="1" applyBorder="1" applyAlignment="1">
      <alignment vertical="top" wrapText="1"/>
    </xf>
    <xf numFmtId="179" fontId="4" fillId="11" borderId="1" xfId="0" applyNumberFormat="1" applyFont="1" applyFill="1" applyBorder="1" applyAlignment="1">
      <alignment horizontal="right" vertical="center" wrapText="1"/>
    </xf>
    <xf numFmtId="179" fontId="3" fillId="11" borderId="1" xfId="0" applyNumberFormat="1" applyFont="1" applyFill="1" applyBorder="1" applyAlignment="1">
      <alignment horizontal="center" vertical="center"/>
    </xf>
    <xf numFmtId="179" fontId="3" fillId="11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wrapText="1"/>
    </xf>
    <xf numFmtId="0" fontId="3" fillId="11" borderId="24" xfId="0" applyFont="1" applyFill="1" applyBorder="1" applyAlignment="1">
      <alignment vertical="top" wrapText="1"/>
    </xf>
    <xf numFmtId="0" fontId="3" fillId="11" borderId="25" xfId="0" applyFont="1" applyFill="1" applyBorder="1" applyAlignment="1">
      <alignment vertical="top" wrapText="1"/>
    </xf>
    <xf numFmtId="179" fontId="4" fillId="6" borderId="1" xfId="0" applyNumberFormat="1" applyFont="1" applyFill="1" applyBorder="1" applyAlignment="1">
      <alignment horizontal="right" vertical="center" wrapText="1"/>
    </xf>
    <xf numFmtId="174" fontId="4" fillId="6" borderId="1" xfId="0" applyNumberFormat="1" applyFont="1" applyFill="1" applyBorder="1" applyAlignment="1">
      <alignment horizontal="right" vertical="center" wrapText="1"/>
    </xf>
    <xf numFmtId="179" fontId="4" fillId="4" borderId="1" xfId="0" applyNumberFormat="1" applyFont="1" applyFill="1" applyBorder="1" applyAlignment="1">
      <alignment horizontal="right" vertical="center" wrapText="1"/>
    </xf>
    <xf numFmtId="174" fontId="12" fillId="31" borderId="0" xfId="0" applyNumberFormat="1" applyFont="1" applyFill="1" applyAlignment="1">
      <alignment wrapText="1"/>
    </xf>
    <xf numFmtId="179" fontId="4" fillId="5" borderId="1" xfId="0" applyNumberFormat="1" applyFont="1" applyFill="1" applyBorder="1" applyAlignment="1">
      <alignment horizontal="right" vertical="center" wrapText="1"/>
    </xf>
    <xf numFmtId="179" fontId="46" fillId="5" borderId="1" xfId="0" applyNumberFormat="1" applyFont="1" applyFill="1" applyBorder="1" applyAlignment="1">
      <alignment horizontal="right" vertical="center" wrapText="1"/>
    </xf>
    <xf numFmtId="0" fontId="47" fillId="0" borderId="0" xfId="0" applyFont="1" applyAlignment="1">
      <alignment wrapText="1"/>
    </xf>
    <xf numFmtId="179" fontId="46" fillId="4" borderId="1" xfId="0" applyNumberFormat="1" applyFont="1" applyFill="1" applyBorder="1" applyAlignment="1">
      <alignment horizontal="right" vertical="center" wrapText="1"/>
    </xf>
    <xf numFmtId="174" fontId="46" fillId="4" borderId="1" xfId="0" applyNumberFormat="1" applyFont="1" applyFill="1" applyBorder="1" applyAlignment="1">
      <alignment horizontal="right" vertical="center" wrapText="1"/>
    </xf>
    <xf numFmtId="174" fontId="47" fillId="31" borderId="0" xfId="0" applyNumberFormat="1" applyFont="1" applyFill="1" applyAlignment="1">
      <alignment wrapText="1"/>
    </xf>
    <xf numFmtId="0" fontId="12" fillId="18" borderId="0" xfId="0" applyFont="1" applyFill="1" applyAlignment="1">
      <alignment wrapText="1"/>
    </xf>
    <xf numFmtId="179" fontId="4" fillId="16" borderId="1" xfId="0" applyNumberFormat="1" applyFont="1" applyFill="1" applyBorder="1" applyAlignment="1">
      <alignment horizontal="right" vertical="center" wrapText="1"/>
    </xf>
    <xf numFmtId="179" fontId="4" fillId="7" borderId="1" xfId="0" applyNumberFormat="1" applyFont="1" applyFill="1" applyBorder="1" applyAlignment="1">
      <alignment horizontal="right" vertical="center" wrapText="1"/>
    </xf>
    <xf numFmtId="179" fontId="7" fillId="7" borderId="15" xfId="0" applyNumberFormat="1" applyFont="1" applyFill="1" applyBorder="1" applyAlignment="1">
      <alignment horizontal="center" vertical="center" wrapText="1"/>
    </xf>
    <xf numFmtId="0" fontId="48" fillId="7" borderId="24" xfId="0" applyFont="1" applyFill="1" applyBorder="1" applyAlignment="1">
      <alignment horizontal="left" vertical="center" wrapText="1"/>
    </xf>
    <xf numFmtId="0" fontId="12" fillId="32" borderId="0" xfId="0" applyFont="1" applyFill="1" applyAlignment="1">
      <alignment wrapText="1"/>
    </xf>
    <xf numFmtId="0" fontId="29" fillId="7" borderId="24" xfId="0" applyFont="1" applyFill="1" applyBorder="1" applyAlignment="1">
      <alignment horizontal="left" vertical="center" wrapText="1"/>
    </xf>
    <xf numFmtId="179" fontId="30" fillId="7" borderId="1" xfId="0" applyNumberFormat="1" applyFont="1" applyFill="1" applyBorder="1" applyAlignment="1">
      <alignment horizontal="right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179" fontId="28" fillId="7" borderId="1" xfId="0" applyNumberFormat="1" applyFont="1" applyFill="1" applyBorder="1" applyAlignment="1">
      <alignment horizontal="center" vertical="center" wrapText="1"/>
    </xf>
    <xf numFmtId="179" fontId="14" fillId="7" borderId="1" xfId="0" applyNumberFormat="1" applyFont="1" applyFill="1" applyBorder="1" applyAlignment="1">
      <alignment horizontal="right" vertical="center" wrapText="1"/>
    </xf>
    <xf numFmtId="179" fontId="30" fillId="7" borderId="15" xfId="0" applyNumberFormat="1" applyFont="1" applyFill="1" applyBorder="1" applyAlignment="1">
      <alignment horizontal="center" vertical="center" wrapText="1"/>
    </xf>
    <xf numFmtId="174" fontId="31" fillId="15" borderId="3" xfId="0" applyNumberFormat="1" applyFont="1" applyFill="1" applyBorder="1" applyAlignment="1">
      <alignment horizontal="right" vertical="center"/>
    </xf>
    <xf numFmtId="174" fontId="31" fillId="31" borderId="0" xfId="0" applyNumberFormat="1" applyFont="1" applyFill="1" applyAlignment="1">
      <alignment wrapText="1"/>
    </xf>
    <xf numFmtId="179" fontId="49" fillId="7" borderId="1" xfId="0" applyNumberFormat="1" applyFont="1" applyFill="1" applyBorder="1" applyAlignment="1">
      <alignment horizontal="center" vertical="center" wrapText="1"/>
    </xf>
    <xf numFmtId="179" fontId="50" fillId="7" borderId="1" xfId="0" applyNumberFormat="1" applyFont="1" applyFill="1" applyBorder="1" applyAlignment="1">
      <alignment horizontal="right" vertical="center" wrapText="1"/>
    </xf>
    <xf numFmtId="179" fontId="51" fillId="7" borderId="15" xfId="0" applyNumberFormat="1" applyFont="1" applyFill="1" applyBorder="1" applyAlignment="1">
      <alignment horizontal="center" vertical="center" wrapText="1"/>
    </xf>
    <xf numFmtId="174" fontId="12" fillId="17" borderId="0" xfId="0" applyNumberFormat="1" applyFont="1" applyFill="1" applyAlignment="1">
      <alignment wrapText="1"/>
    </xf>
    <xf numFmtId="179" fontId="4" fillId="20" borderId="1" xfId="0" applyNumberFormat="1" applyFont="1" applyFill="1" applyBorder="1" applyAlignment="1">
      <alignment horizontal="right" vertical="center" wrapText="1"/>
    </xf>
    <xf numFmtId="179" fontId="7" fillId="20" borderId="1" xfId="0" applyNumberFormat="1" applyFont="1" applyFill="1" applyBorder="1" applyAlignment="1">
      <alignment horizontal="right" vertical="center" wrapText="1"/>
    </xf>
    <xf numFmtId="179" fontId="7" fillId="4" borderId="42" xfId="0" applyNumberFormat="1" applyFont="1" applyFill="1" applyBorder="1" applyAlignment="1">
      <alignment horizontal="right" vertical="center" wrapText="1"/>
    </xf>
    <xf numFmtId="179" fontId="4" fillId="21" borderId="1" xfId="0" applyNumberFormat="1" applyFont="1" applyFill="1" applyBorder="1" applyAlignment="1">
      <alignment horizontal="right" vertical="center" wrapText="1"/>
    </xf>
    <xf numFmtId="179" fontId="7" fillId="24" borderId="1" xfId="0" applyNumberFormat="1" applyFont="1" applyFill="1" applyBorder="1" applyAlignment="1">
      <alignment wrapText="1"/>
    </xf>
    <xf numFmtId="179" fontId="4" fillId="9" borderId="1" xfId="0" applyNumberFormat="1" applyFont="1" applyFill="1" applyBorder="1" applyAlignment="1">
      <alignment horizontal="right" vertical="center" wrapText="1"/>
    </xf>
    <xf numFmtId="179" fontId="7" fillId="0" borderId="1" xfId="0" applyNumberFormat="1" applyFont="1" applyBorder="1" applyAlignment="1">
      <alignment horizontal="right" wrapText="1"/>
    </xf>
    <xf numFmtId="179" fontId="7" fillId="24" borderId="1" xfId="0" applyNumberFormat="1" applyFont="1" applyFill="1" applyBorder="1" applyAlignment="1">
      <alignment horizontal="right" wrapText="1"/>
    </xf>
    <xf numFmtId="0" fontId="7" fillId="18" borderId="27" xfId="0" applyFont="1" applyFill="1" applyBorder="1" applyAlignment="1">
      <alignment horizontal="right" vertical="center" wrapText="1"/>
    </xf>
    <xf numFmtId="174" fontId="3" fillId="9" borderId="1" xfId="0" applyNumberFormat="1" applyFont="1" applyFill="1" applyBorder="1" applyAlignment="1">
      <alignment horizontal="right" vertical="center" wrapText="1"/>
    </xf>
    <xf numFmtId="179" fontId="4" fillId="14" borderId="1" xfId="0" applyNumberFormat="1" applyFont="1" applyFill="1" applyBorder="1" applyAlignment="1">
      <alignment horizontal="right" vertical="center" wrapText="1"/>
    </xf>
    <xf numFmtId="179" fontId="12" fillId="0" borderId="0" xfId="0" applyNumberFormat="1" applyFont="1" applyAlignment="1">
      <alignment wrapText="1"/>
    </xf>
    <xf numFmtId="179" fontId="4" fillId="25" borderId="1" xfId="0" applyNumberFormat="1" applyFont="1" applyFill="1" applyBorder="1" applyAlignment="1">
      <alignment horizontal="right" vertical="center" wrapText="1"/>
    </xf>
    <xf numFmtId="179" fontId="7" fillId="25" borderId="1" xfId="0" applyNumberFormat="1" applyFont="1" applyFill="1" applyBorder="1" applyAlignment="1">
      <alignment horizontal="right" vertical="center" wrapText="1"/>
    </xf>
    <xf numFmtId="179" fontId="4" fillId="12" borderId="1" xfId="0" applyNumberFormat="1" applyFont="1" applyFill="1" applyBorder="1" applyAlignment="1">
      <alignment horizontal="right" vertical="center" wrapText="1"/>
    </xf>
    <xf numFmtId="179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74" fontId="7" fillId="18" borderId="1" xfId="0" applyNumberFormat="1" applyFont="1" applyFill="1" applyBorder="1" applyAlignment="1">
      <alignment horizontal="right" vertical="center" wrapText="1"/>
    </xf>
    <xf numFmtId="179" fontId="4" fillId="15" borderId="1" xfId="0" applyNumberFormat="1" applyFont="1" applyFill="1" applyBorder="1" applyAlignment="1">
      <alignment horizontal="right" vertical="center" wrapText="1"/>
    </xf>
    <xf numFmtId="174" fontId="12" fillId="0" borderId="0" xfId="0" applyNumberFormat="1" applyFont="1" applyAlignment="1">
      <alignment wrapText="1"/>
    </xf>
    <xf numFmtId="0" fontId="7" fillId="26" borderId="25" xfId="0" applyFont="1" applyFill="1" applyBorder="1" applyAlignment="1">
      <alignment wrapText="1"/>
    </xf>
    <xf numFmtId="179" fontId="4" fillId="26" borderId="3" xfId="0" applyNumberFormat="1" applyFont="1" applyFill="1" applyBorder="1" applyAlignment="1">
      <alignment horizontal="right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right" vertical="center" wrapText="1"/>
    </xf>
    <xf numFmtId="179" fontId="7" fillId="26" borderId="3" xfId="0" applyNumberFormat="1" applyFont="1" applyFill="1" applyBorder="1" applyAlignment="1">
      <alignment vertical="center" wrapText="1"/>
    </xf>
    <xf numFmtId="179" fontId="3" fillId="0" borderId="1" xfId="0" applyNumberFormat="1" applyFont="1" applyBorder="1" applyAlignment="1">
      <alignment vertical="center" wrapText="1"/>
    </xf>
    <xf numFmtId="0" fontId="4" fillId="27" borderId="1" xfId="0" applyFont="1" applyFill="1" applyBorder="1" applyAlignment="1">
      <alignment horizontal="right" vertical="center" wrapText="1"/>
    </xf>
    <xf numFmtId="0" fontId="39" fillId="28" borderId="1" xfId="0" applyFont="1" applyFill="1" applyBorder="1" applyAlignment="1">
      <alignment wrapText="1"/>
    </xf>
    <xf numFmtId="0" fontId="4" fillId="28" borderId="1" xfId="0" applyFont="1" applyFill="1" applyBorder="1" applyAlignment="1">
      <alignment horizontal="right" vertical="center" wrapText="1"/>
    </xf>
    <xf numFmtId="0" fontId="7" fillId="28" borderId="1" xfId="0" applyFont="1" applyFill="1" applyBorder="1" applyAlignment="1">
      <alignment wrapText="1"/>
    </xf>
    <xf numFmtId="0" fontId="7" fillId="28" borderId="1" xfId="0" applyFont="1" applyFill="1" applyBorder="1" applyAlignment="1">
      <alignment horizontal="right" vertical="center" wrapText="1"/>
    </xf>
    <xf numFmtId="174" fontId="26" fillId="29" borderId="0" xfId="0" applyNumberFormat="1" applyFont="1" applyFill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42" fillId="0" borderId="0" xfId="0" applyFont="1" applyBorder="1" applyAlignment="1">
      <alignment wrapText="1"/>
    </xf>
    <xf numFmtId="0" fontId="3" fillId="18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18" borderId="0" xfId="0" applyFont="1" applyFill="1" applyBorder="1" applyAlignment="1">
      <alignment wrapText="1"/>
    </xf>
    <xf numFmtId="0" fontId="4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79" fontId="39" fillId="5" borderId="1" xfId="0" applyNumberFormat="1" applyFont="1" applyFill="1" applyBorder="1" applyAlignment="1">
      <alignment horizontal="right" vertical="center" wrapText="1"/>
    </xf>
    <xf numFmtId="174" fontId="39" fillId="5" borderId="1" xfId="0" applyNumberFormat="1" applyFont="1" applyFill="1" applyBorder="1" applyAlignment="1">
      <alignment horizontal="right" vertical="center" wrapText="1"/>
    </xf>
    <xf numFmtId="179" fontId="39" fillId="13" borderId="1" xfId="0" applyNumberFormat="1" applyFont="1" applyFill="1" applyBorder="1" applyAlignment="1">
      <alignment horizontal="right" vertical="center" wrapText="1"/>
    </xf>
    <xf numFmtId="0" fontId="39" fillId="13" borderId="1" xfId="0" applyFont="1" applyFill="1" applyBorder="1"/>
    <xf numFmtId="0" fontId="10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7" fillId="30" borderId="13" xfId="0" applyFont="1" applyFill="1" applyBorder="1" applyAlignment="1">
      <alignment vertical="top" wrapText="1"/>
    </xf>
    <xf numFmtId="0" fontId="4" fillId="30" borderId="14" xfId="0" applyFont="1" applyFill="1" applyBorder="1" applyAlignment="1">
      <alignment horizontal="right" vertical="center" wrapText="1"/>
    </xf>
    <xf numFmtId="174" fontId="9" fillId="30" borderId="14" xfId="0" applyNumberFormat="1" applyFont="1" applyFill="1" applyBorder="1" applyAlignment="1">
      <alignment horizontal="right" vertical="center" wrapText="1"/>
    </xf>
    <xf numFmtId="174" fontId="4" fillId="30" borderId="14" xfId="0" applyNumberFormat="1" applyFont="1" applyFill="1" applyBorder="1" applyAlignment="1">
      <alignment horizontal="right" vertical="center"/>
    </xf>
    <xf numFmtId="179" fontId="12" fillId="30" borderId="14" xfId="0" applyNumberFormat="1" applyFont="1" applyFill="1" applyBorder="1" applyAlignment="1">
      <alignment horizontal="center" vertical="center" wrapText="1"/>
    </xf>
    <xf numFmtId="179" fontId="12" fillId="30" borderId="47" xfId="0" applyNumberFormat="1" applyFont="1" applyFill="1" applyBorder="1" applyAlignment="1">
      <alignment horizontal="center" vertical="center" wrapText="1"/>
    </xf>
    <xf numFmtId="174" fontId="12" fillId="15" borderId="48" xfId="0" applyNumberFormat="1" applyFont="1" applyFill="1" applyBorder="1" applyAlignment="1">
      <alignment horizontal="right" vertical="center"/>
    </xf>
    <xf numFmtId="174" fontId="12" fillId="31" borderId="29" xfId="0" applyNumberFormat="1" applyFont="1" applyFill="1" applyBorder="1" applyAlignment="1">
      <alignment wrapText="1"/>
    </xf>
    <xf numFmtId="179" fontId="4" fillId="11" borderId="7" xfId="0" applyNumberFormat="1" applyFont="1" applyFill="1" applyBorder="1" applyAlignment="1">
      <alignment horizontal="right" vertical="center" wrapText="1"/>
    </xf>
    <xf numFmtId="179" fontId="3" fillId="11" borderId="7" xfId="0" applyNumberFormat="1" applyFont="1" applyFill="1" applyBorder="1" applyAlignment="1">
      <alignment horizontal="center" vertical="center" wrapText="1"/>
    </xf>
    <xf numFmtId="179" fontId="3" fillId="11" borderId="7" xfId="0" applyNumberFormat="1" applyFont="1" applyFill="1" applyBorder="1" applyAlignment="1">
      <alignment horizontal="right" vertical="center" wrapText="1"/>
    </xf>
    <xf numFmtId="174" fontId="3" fillId="11" borderId="7" xfId="0" applyNumberFormat="1" applyFont="1" applyFill="1" applyBorder="1" applyAlignment="1">
      <alignment horizontal="center" vertical="center"/>
    </xf>
    <xf numFmtId="179" fontId="3" fillId="11" borderId="7" xfId="0" applyNumberFormat="1" applyFont="1" applyFill="1" applyBorder="1" applyAlignment="1">
      <alignment horizontal="right" vertical="center"/>
    </xf>
    <xf numFmtId="179" fontId="3" fillId="11" borderId="40" xfId="0" applyNumberFormat="1" applyFont="1" applyFill="1" applyBorder="1" applyAlignment="1">
      <alignment horizontal="right" vertical="center"/>
    </xf>
    <xf numFmtId="174" fontId="12" fillId="0" borderId="49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wrapText="1"/>
    </xf>
    <xf numFmtId="179" fontId="3" fillId="11" borderId="2" xfId="0" applyNumberFormat="1" applyFont="1" applyFill="1" applyBorder="1" applyAlignment="1">
      <alignment horizontal="right" vertical="center"/>
    </xf>
    <xf numFmtId="174" fontId="12" fillId="0" borderId="50" xfId="0" applyNumberFormat="1" applyFont="1" applyFill="1" applyBorder="1" applyAlignment="1">
      <alignment horizontal="right" vertical="center"/>
    </xf>
    <xf numFmtId="179" fontId="4" fillId="11" borderId="3" xfId="0" applyNumberFormat="1" applyFont="1" applyFill="1" applyBorder="1" applyAlignment="1">
      <alignment horizontal="right" vertical="center" wrapText="1"/>
    </xf>
    <xf numFmtId="179" fontId="3" fillId="11" borderId="3" xfId="0" applyNumberFormat="1" applyFont="1" applyFill="1" applyBorder="1" applyAlignment="1">
      <alignment horizontal="center" vertical="center" wrapText="1"/>
    </xf>
    <xf numFmtId="179" fontId="3" fillId="11" borderId="3" xfId="0" applyNumberFormat="1" applyFont="1" applyFill="1" applyBorder="1" applyAlignment="1">
      <alignment horizontal="right" vertical="center"/>
    </xf>
    <xf numFmtId="179" fontId="3" fillId="11" borderId="41" xfId="0" applyNumberFormat="1" applyFont="1" applyFill="1" applyBorder="1" applyAlignment="1">
      <alignment horizontal="right" vertical="center"/>
    </xf>
    <xf numFmtId="0" fontId="7" fillId="6" borderId="45" xfId="0" applyFont="1" applyFill="1" applyBorder="1" applyAlignment="1">
      <alignment vertical="top" wrapText="1"/>
    </xf>
    <xf numFmtId="179" fontId="4" fillId="6" borderId="36" xfId="0" applyNumberFormat="1" applyFont="1" applyFill="1" applyBorder="1" applyAlignment="1">
      <alignment horizontal="right" vertical="center" wrapText="1"/>
    </xf>
    <xf numFmtId="0" fontId="3" fillId="6" borderId="36" xfId="0" applyFont="1" applyFill="1" applyBorder="1" applyAlignment="1">
      <alignment horizontal="right" vertical="center" wrapText="1"/>
    </xf>
    <xf numFmtId="0" fontId="3" fillId="6" borderId="22" xfId="0" applyFont="1" applyFill="1" applyBorder="1" applyAlignment="1">
      <alignment horizontal="right" vertical="center" wrapText="1"/>
    </xf>
    <xf numFmtId="174" fontId="4" fillId="6" borderId="36" xfId="0" applyNumberFormat="1" applyFont="1" applyFill="1" applyBorder="1" applyAlignment="1">
      <alignment horizontal="right" vertical="center" wrapText="1"/>
    </xf>
    <xf numFmtId="174" fontId="7" fillId="6" borderId="36" xfId="0" applyNumberFormat="1" applyFont="1" applyFill="1" applyBorder="1" applyAlignment="1">
      <alignment horizontal="right" vertical="center" wrapText="1"/>
    </xf>
    <xf numFmtId="174" fontId="7" fillId="6" borderId="37" xfId="0" applyNumberFormat="1" applyFont="1" applyFill="1" applyBorder="1" applyAlignment="1">
      <alignment horizontal="right" vertical="center" wrapText="1"/>
    </xf>
    <xf numFmtId="174" fontId="13" fillId="0" borderId="51" xfId="0" applyNumberFormat="1" applyFont="1" applyFill="1" applyBorder="1" applyAlignment="1">
      <alignment horizontal="right" vertical="center"/>
    </xf>
    <xf numFmtId="179" fontId="4" fillId="4" borderId="14" xfId="0" applyNumberFormat="1" applyFont="1" applyFill="1" applyBorder="1" applyAlignment="1">
      <alignment horizontal="right" vertical="center" wrapText="1"/>
    </xf>
    <xf numFmtId="174" fontId="4" fillId="4" borderId="14" xfId="0" applyNumberFormat="1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right" vertical="center" wrapText="1"/>
    </xf>
    <xf numFmtId="179" fontId="8" fillId="4" borderId="14" xfId="0" applyNumberFormat="1" applyFont="1" applyFill="1" applyBorder="1" applyAlignment="1">
      <alignment horizontal="center" vertical="center" wrapText="1"/>
    </xf>
    <xf numFmtId="179" fontId="8" fillId="4" borderId="47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wrapText="1"/>
    </xf>
    <xf numFmtId="179" fontId="4" fillId="5" borderId="22" xfId="0" applyNumberFormat="1" applyFont="1" applyFill="1" applyBorder="1" applyAlignment="1">
      <alignment horizontal="right" vertical="center" wrapText="1"/>
    </xf>
    <xf numFmtId="179" fontId="3" fillId="5" borderId="22" xfId="0" applyNumberFormat="1" applyFont="1" applyFill="1" applyBorder="1" applyAlignment="1">
      <alignment horizontal="right" vertical="center" wrapText="1"/>
    </xf>
    <xf numFmtId="179" fontId="3" fillId="5" borderId="22" xfId="0" applyNumberFormat="1" applyFont="1" applyFill="1" applyBorder="1" applyAlignment="1">
      <alignment horizontal="center" vertical="center" wrapText="1"/>
    </xf>
    <xf numFmtId="174" fontId="3" fillId="5" borderId="22" xfId="0" applyNumberFormat="1" applyFont="1" applyFill="1" applyBorder="1" applyAlignment="1">
      <alignment horizontal="center" vertical="center"/>
    </xf>
    <xf numFmtId="174" fontId="3" fillId="5" borderId="22" xfId="0" applyNumberFormat="1" applyFont="1" applyFill="1" applyBorder="1" applyAlignment="1">
      <alignment horizontal="right" vertical="center"/>
    </xf>
    <xf numFmtId="179" fontId="8" fillId="18" borderId="22" xfId="0" applyNumberFormat="1" applyFont="1" applyFill="1" applyBorder="1" applyAlignment="1">
      <alignment horizontal="center" vertical="center" wrapText="1"/>
    </xf>
    <xf numFmtId="179" fontId="8" fillId="18" borderId="52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2" fillId="5" borderId="23" xfId="0" applyFont="1" applyFill="1" applyBorder="1" applyAlignment="1">
      <alignment wrapText="1"/>
    </xf>
    <xf numFmtId="179" fontId="46" fillId="5" borderId="7" xfId="0" applyNumberFormat="1" applyFont="1" applyFill="1" applyBorder="1" applyAlignment="1">
      <alignment horizontal="right" vertical="center" wrapText="1"/>
    </xf>
    <xf numFmtId="179" fontId="42" fillId="5" borderId="7" xfId="0" applyNumberFormat="1" applyFont="1" applyFill="1" applyBorder="1" applyAlignment="1">
      <alignment horizontal="center" vertical="center" wrapText="1"/>
    </xf>
    <xf numFmtId="174" fontId="3" fillId="5" borderId="7" xfId="0" applyNumberFormat="1" applyFont="1" applyFill="1" applyBorder="1" applyAlignment="1">
      <alignment horizontal="center" vertical="center"/>
    </xf>
    <xf numFmtId="179" fontId="43" fillId="0" borderId="7" xfId="0" applyNumberFormat="1" applyFont="1" applyFill="1" applyBorder="1" applyAlignment="1">
      <alignment horizontal="center" vertical="center" wrapText="1"/>
    </xf>
    <xf numFmtId="179" fontId="43" fillId="18" borderId="40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wrapText="1"/>
    </xf>
    <xf numFmtId="179" fontId="43" fillId="18" borderId="2" xfId="0" applyNumberFormat="1" applyFont="1" applyFill="1" applyBorder="1" applyAlignment="1">
      <alignment horizontal="center" vertical="center" wrapText="1"/>
    </xf>
    <xf numFmtId="0" fontId="48" fillId="4" borderId="24" xfId="0" applyFont="1" applyFill="1" applyBorder="1" applyAlignment="1">
      <alignment horizontal="left" vertical="center" wrapText="1"/>
    </xf>
    <xf numFmtId="179" fontId="43" fillId="4" borderId="2" xfId="0" applyNumberFormat="1" applyFont="1" applyFill="1" applyBorder="1" applyAlignment="1">
      <alignment horizontal="center" vertical="center" wrapText="1"/>
    </xf>
    <xf numFmtId="174" fontId="12" fillId="15" borderId="50" xfId="0" applyNumberFormat="1" applyFont="1" applyFill="1" applyBorder="1" applyAlignment="1">
      <alignment horizontal="right" vertical="center"/>
    </xf>
    <xf numFmtId="174" fontId="47" fillId="31" borderId="0" xfId="0" applyNumberFormat="1" applyFont="1" applyFill="1" applyBorder="1" applyAlignment="1">
      <alignment wrapText="1"/>
    </xf>
    <xf numFmtId="179" fontId="39" fillId="5" borderId="3" xfId="0" applyNumberFormat="1" applyFont="1" applyFill="1" applyBorder="1" applyAlignment="1">
      <alignment horizontal="right" vertical="center" wrapText="1"/>
    </xf>
    <xf numFmtId="174" fontId="3" fillId="5" borderId="3" xfId="0" applyNumberFormat="1" applyFont="1" applyFill="1" applyBorder="1" applyAlignment="1">
      <alignment horizontal="center" vertical="center"/>
    </xf>
    <xf numFmtId="179" fontId="3" fillId="5" borderId="3" xfId="0" applyNumberFormat="1" applyFont="1" applyFill="1" applyBorder="1" applyAlignment="1">
      <alignment horizontal="center" vertical="center" wrapText="1"/>
    </xf>
    <xf numFmtId="174" fontId="3" fillId="5" borderId="3" xfId="0" applyNumberFormat="1" applyFont="1" applyFill="1" applyBorder="1" applyAlignment="1">
      <alignment horizontal="right" vertical="center"/>
    </xf>
    <xf numFmtId="179" fontId="3" fillId="5" borderId="3" xfId="0" applyNumberFormat="1" applyFont="1" applyFill="1" applyBorder="1" applyAlignment="1">
      <alignment horizontal="right" vertical="center" wrapText="1"/>
    </xf>
    <xf numFmtId="179" fontId="43" fillId="18" borderId="3" xfId="0" applyNumberFormat="1" applyFont="1" applyFill="1" applyBorder="1" applyAlignment="1">
      <alignment horizontal="center" vertical="center" wrapText="1"/>
    </xf>
    <xf numFmtId="179" fontId="43" fillId="18" borderId="41" xfId="0" applyNumberFormat="1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left" vertical="center" wrapText="1"/>
    </xf>
    <xf numFmtId="179" fontId="46" fillId="4" borderId="14" xfId="0" applyNumberFormat="1" applyFont="1" applyFill="1" applyBorder="1" applyAlignment="1">
      <alignment horizontal="right" vertical="center" wrapText="1"/>
    </xf>
    <xf numFmtId="0" fontId="42" fillId="4" borderId="14" xfId="0" applyFont="1" applyFill="1" applyBorder="1" applyAlignment="1">
      <alignment horizontal="center" vertical="center" wrapText="1"/>
    </xf>
    <xf numFmtId="174" fontId="46" fillId="4" borderId="14" xfId="0" applyNumberFormat="1" applyFont="1" applyFill="1" applyBorder="1" applyAlignment="1">
      <alignment horizontal="right" vertical="center" wrapText="1"/>
    </xf>
    <xf numFmtId="179" fontId="43" fillId="4" borderId="14" xfId="0" applyNumberFormat="1" applyFont="1" applyFill="1" applyBorder="1" applyAlignment="1">
      <alignment horizontal="center" vertical="center" wrapText="1"/>
    </xf>
    <xf numFmtId="179" fontId="43" fillId="4" borderId="47" xfId="0" applyNumberFormat="1" applyFont="1" applyFill="1" applyBorder="1" applyAlignment="1">
      <alignment horizontal="center" vertical="center" wrapText="1"/>
    </xf>
    <xf numFmtId="174" fontId="47" fillId="31" borderId="29" xfId="0" applyNumberFormat="1" applyFont="1" applyFill="1" applyBorder="1" applyAlignment="1">
      <alignment wrapText="1"/>
    </xf>
    <xf numFmtId="179" fontId="3" fillId="5" borderId="7" xfId="0" applyNumberFormat="1" applyFont="1" applyFill="1" applyBorder="1" applyAlignment="1">
      <alignment horizontal="center" vertical="center" wrapText="1"/>
    </xf>
    <xf numFmtId="179" fontId="42" fillId="5" borderId="0" xfId="0" applyNumberFormat="1" applyFont="1" applyFill="1" applyBorder="1" applyAlignment="1">
      <alignment horizontal="center" vertical="center" wrapText="1"/>
    </xf>
    <xf numFmtId="179" fontId="3" fillId="5" borderId="7" xfId="0" applyNumberFormat="1" applyFont="1" applyFill="1" applyBorder="1" applyAlignment="1">
      <alignment horizontal="right" vertical="center" wrapText="1"/>
    </xf>
    <xf numFmtId="174" fontId="3" fillId="5" borderId="7" xfId="0" applyNumberFormat="1" applyFont="1" applyFill="1" applyBorder="1" applyAlignment="1">
      <alignment horizontal="right" vertical="center"/>
    </xf>
    <xf numFmtId="179" fontId="43" fillId="18" borderId="7" xfId="0" applyNumberFormat="1" applyFont="1" applyFill="1" applyBorder="1" applyAlignment="1">
      <alignment horizontal="center" vertical="center" wrapText="1"/>
    </xf>
    <xf numFmtId="0" fontId="48" fillId="4" borderId="25" xfId="0" applyFont="1" applyFill="1" applyBorder="1" applyAlignment="1">
      <alignment wrapText="1"/>
    </xf>
    <xf numFmtId="179" fontId="8" fillId="4" borderId="2" xfId="0" applyNumberFormat="1" applyFont="1" applyFill="1" applyBorder="1" applyAlignment="1">
      <alignment horizontal="center" vertical="center" wrapText="1"/>
    </xf>
    <xf numFmtId="174" fontId="12" fillId="18" borderId="0" xfId="0" applyNumberFormat="1" applyFont="1" applyFill="1" applyBorder="1" applyAlignment="1">
      <alignment wrapText="1"/>
    </xf>
    <xf numFmtId="179" fontId="8" fillId="18" borderId="2" xfId="0" applyNumberFormat="1" applyFont="1" applyFill="1" applyBorder="1" applyAlignment="1">
      <alignment horizontal="right" vertical="center" wrapText="1"/>
    </xf>
    <xf numFmtId="0" fontId="12" fillId="18" borderId="0" xfId="0" applyFont="1" applyFill="1" applyBorder="1" applyAlignment="1">
      <alignment wrapText="1"/>
    </xf>
    <xf numFmtId="0" fontId="7" fillId="18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right" vertical="center" wrapText="1"/>
    </xf>
    <xf numFmtId="179" fontId="8" fillId="5" borderId="2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174" fontId="42" fillId="5" borderId="3" xfId="0" applyNumberFormat="1" applyFont="1" applyFill="1" applyBorder="1" applyAlignment="1">
      <alignment horizontal="center" vertical="center" wrapText="1"/>
    </xf>
    <xf numFmtId="179" fontId="42" fillId="5" borderId="3" xfId="0" applyNumberFormat="1" applyFont="1" applyFill="1" applyBorder="1" applyAlignment="1">
      <alignment horizontal="center" vertical="center" wrapText="1"/>
    </xf>
    <xf numFmtId="179" fontId="8" fillId="18" borderId="3" xfId="0" applyNumberFormat="1" applyFont="1" applyFill="1" applyBorder="1" applyAlignment="1">
      <alignment horizontal="right" vertical="center" wrapText="1"/>
    </xf>
    <xf numFmtId="179" fontId="8" fillId="18" borderId="41" xfId="0" applyNumberFormat="1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wrapText="1"/>
    </xf>
    <xf numFmtId="174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74" fontId="3" fillId="4" borderId="14" xfId="0" applyNumberFormat="1" applyFont="1" applyFill="1" applyBorder="1" applyAlignment="1">
      <alignment horizontal="right" vertical="center" wrapText="1"/>
    </xf>
    <xf numFmtId="0" fontId="3" fillId="5" borderId="23" xfId="0" applyFont="1" applyFill="1" applyBorder="1" applyAlignment="1">
      <alignment wrapText="1"/>
    </xf>
    <xf numFmtId="179" fontId="4" fillId="5" borderId="7" xfId="0" applyNumberFormat="1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179" fontId="8" fillId="18" borderId="7" xfId="0" applyNumberFormat="1" applyFont="1" applyFill="1" applyBorder="1" applyAlignment="1">
      <alignment horizontal="right" vertical="center" wrapText="1"/>
    </xf>
    <xf numFmtId="179" fontId="8" fillId="18" borderId="40" xfId="0" applyNumberFormat="1" applyFont="1" applyFill="1" applyBorder="1" applyAlignment="1">
      <alignment horizontal="right" vertical="center" wrapText="1"/>
    </xf>
    <xf numFmtId="0" fontId="7" fillId="16" borderId="3" xfId="0" applyFont="1" applyFill="1" applyBorder="1"/>
    <xf numFmtId="179" fontId="4" fillId="16" borderId="3" xfId="0" applyNumberFormat="1" applyFont="1" applyFill="1" applyBorder="1" applyAlignment="1">
      <alignment horizontal="right" vertical="center" wrapText="1"/>
    </xf>
    <xf numFmtId="0" fontId="3" fillId="16" borderId="3" xfId="0" applyFont="1" applyFill="1" applyBorder="1" applyAlignment="1">
      <alignment horizontal="center" vertical="center" wrapText="1"/>
    </xf>
    <xf numFmtId="174" fontId="12" fillId="16" borderId="36" xfId="0" applyNumberFormat="1" applyFont="1" applyFill="1" applyBorder="1" applyAlignment="1">
      <alignment horizontal="center" vertical="center" wrapText="1"/>
    </xf>
    <xf numFmtId="179" fontId="7" fillId="16" borderId="41" xfId="0" applyNumberFormat="1" applyFont="1" applyFill="1" applyBorder="1" applyAlignment="1">
      <alignment horizontal="right" vertical="center" wrapText="1"/>
    </xf>
    <xf numFmtId="174" fontId="13" fillId="0" borderId="50" xfId="0" applyNumberFormat="1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left" vertical="center" wrapText="1"/>
    </xf>
    <xf numFmtId="179" fontId="4" fillId="7" borderId="14" xfId="0" applyNumberFormat="1" applyFont="1" applyFill="1" applyBorder="1" applyAlignment="1">
      <alignment horizontal="right" vertical="center" wrapText="1"/>
    </xf>
    <xf numFmtId="0" fontId="3" fillId="7" borderId="14" xfId="0" applyFont="1" applyFill="1" applyBorder="1" applyAlignment="1">
      <alignment horizontal="center" vertical="center" wrapText="1"/>
    </xf>
    <xf numFmtId="179" fontId="8" fillId="7" borderId="12" xfId="0" applyNumberFormat="1" applyFont="1" applyFill="1" applyBorder="1" applyAlignment="1">
      <alignment horizontal="center" vertical="center" wrapText="1"/>
    </xf>
    <xf numFmtId="179" fontId="8" fillId="7" borderId="47" xfId="0" applyNumberFormat="1" applyFont="1" applyFill="1" applyBorder="1" applyAlignment="1">
      <alignment horizontal="center" vertical="center" wrapText="1"/>
    </xf>
    <xf numFmtId="179" fontId="3" fillId="0" borderId="22" xfId="0" applyNumberFormat="1" applyFont="1" applyBorder="1" applyAlignment="1">
      <alignment horizontal="right" vertical="center" wrapText="1"/>
    </xf>
    <xf numFmtId="179" fontId="3" fillId="0" borderId="52" xfId="0" applyNumberFormat="1" applyFont="1" applyBorder="1" applyAlignment="1">
      <alignment horizontal="right" vertical="center" wrapText="1"/>
    </xf>
    <xf numFmtId="179" fontId="3" fillId="7" borderId="14" xfId="0" applyNumberFormat="1" applyFont="1" applyFill="1" applyBorder="1" applyAlignment="1">
      <alignment horizontal="center" vertical="center" wrapText="1"/>
    </xf>
    <xf numFmtId="179" fontId="3" fillId="18" borderId="7" xfId="0" applyNumberFormat="1" applyFont="1" applyFill="1" applyBorder="1" applyAlignment="1">
      <alignment horizontal="right" vertical="center" wrapText="1"/>
    </xf>
    <xf numFmtId="179" fontId="3" fillId="18" borderId="40" xfId="0" applyNumberFormat="1" applyFont="1" applyFill="1" applyBorder="1" applyAlignment="1">
      <alignment horizontal="right" vertical="center" wrapText="1"/>
    </xf>
    <xf numFmtId="179" fontId="3" fillId="18" borderId="2" xfId="0" applyNumberFormat="1" applyFont="1" applyFill="1" applyBorder="1" applyAlignment="1">
      <alignment horizontal="right" vertical="center" wrapText="1"/>
    </xf>
    <xf numFmtId="179" fontId="8" fillId="7" borderId="15" xfId="0" applyNumberFormat="1" applyFont="1" applyFill="1" applyBorder="1" applyAlignment="1">
      <alignment horizontal="center" vertical="center" wrapText="1"/>
    </xf>
    <xf numFmtId="179" fontId="8" fillId="7" borderId="2" xfId="0" applyNumberFormat="1" applyFont="1" applyFill="1" applyBorder="1" applyAlignment="1">
      <alignment horizontal="center" vertical="center" wrapText="1"/>
    </xf>
    <xf numFmtId="174" fontId="12" fillId="31" borderId="0" xfId="0" applyNumberFormat="1" applyFont="1" applyFill="1" applyBorder="1" applyAlignment="1">
      <alignment wrapText="1"/>
    </xf>
    <xf numFmtId="0" fontId="12" fillId="32" borderId="0" xfId="0" applyFont="1" applyFill="1" applyBorder="1" applyAlignment="1">
      <alignment wrapText="1"/>
    </xf>
    <xf numFmtId="179" fontId="35" fillId="7" borderId="15" xfId="0" applyNumberFormat="1" applyFont="1" applyFill="1" applyBorder="1" applyAlignment="1">
      <alignment horizontal="center" vertical="center" wrapText="1"/>
    </xf>
    <xf numFmtId="179" fontId="35" fillId="7" borderId="2" xfId="0" applyNumberFormat="1" applyFont="1" applyFill="1" applyBorder="1" applyAlignment="1">
      <alignment horizontal="center" vertical="center" wrapText="1"/>
    </xf>
    <xf numFmtId="174" fontId="31" fillId="15" borderId="50" xfId="0" applyNumberFormat="1" applyFont="1" applyFill="1" applyBorder="1" applyAlignment="1">
      <alignment horizontal="right" vertical="center"/>
    </xf>
    <xf numFmtId="174" fontId="31" fillId="31" borderId="0" xfId="0" applyNumberFormat="1" applyFont="1" applyFill="1" applyBorder="1" applyAlignment="1">
      <alignment wrapText="1"/>
    </xf>
    <xf numFmtId="0" fontId="3" fillId="8" borderId="25" xfId="0" applyFont="1" applyFill="1" applyBorder="1" applyAlignment="1">
      <alignment wrapText="1"/>
    </xf>
    <xf numFmtId="179" fontId="39" fillId="8" borderId="3" xfId="0" applyNumberFormat="1" applyFont="1" applyFill="1" applyBorder="1" applyAlignment="1">
      <alignment horizontal="right" vertical="center" wrapText="1"/>
    </xf>
    <xf numFmtId="179" fontId="3" fillId="8" borderId="3" xfId="0" applyNumberFormat="1" applyFont="1" applyFill="1" applyBorder="1" applyAlignment="1">
      <alignment horizontal="center" vertical="center" wrapText="1"/>
    </xf>
    <xf numFmtId="179" fontId="3" fillId="8" borderId="3" xfId="0" applyNumberFormat="1" applyFont="1" applyFill="1" applyBorder="1" applyAlignment="1">
      <alignment horizontal="right" vertical="center" wrapText="1"/>
    </xf>
    <xf numFmtId="179" fontId="3" fillId="18" borderId="3" xfId="0" applyNumberFormat="1" applyFont="1" applyFill="1" applyBorder="1" applyAlignment="1">
      <alignment horizontal="right" vertical="center" wrapText="1"/>
    </xf>
    <xf numFmtId="179" fontId="3" fillId="18" borderId="41" xfId="0" applyNumberFormat="1" applyFont="1" applyFill="1" applyBorder="1" applyAlignment="1">
      <alignment horizontal="right" vertical="center" wrapText="1"/>
    </xf>
    <xf numFmtId="0" fontId="26" fillId="7" borderId="4" xfId="0" applyFont="1" applyFill="1" applyBorder="1" applyAlignment="1">
      <alignment horizontal="left" vertical="center" wrapText="1"/>
    </xf>
    <xf numFmtId="179" fontId="49" fillId="7" borderId="14" xfId="0" applyNumberFormat="1" applyFont="1" applyFill="1" applyBorder="1" applyAlignment="1">
      <alignment horizontal="center" vertical="center" wrapText="1"/>
    </xf>
    <xf numFmtId="179" fontId="23" fillId="7" borderId="14" xfId="0" applyNumberFormat="1" applyFont="1" applyFill="1" applyBorder="1" applyAlignment="1">
      <alignment horizontal="right" vertical="center" wrapText="1"/>
    </xf>
    <xf numFmtId="179" fontId="27" fillId="7" borderId="12" xfId="0" applyNumberFormat="1" applyFont="1" applyFill="1" applyBorder="1" applyAlignment="1">
      <alignment horizontal="center" vertical="center" wrapText="1"/>
    </xf>
    <xf numFmtId="179" fontId="27" fillId="7" borderId="47" xfId="0" applyNumberFormat="1" applyFont="1" applyFill="1" applyBorder="1" applyAlignment="1">
      <alignment horizontal="center" vertical="center" wrapText="1"/>
    </xf>
    <xf numFmtId="179" fontId="7" fillId="7" borderId="2" xfId="0" applyNumberFormat="1" applyFont="1" applyFill="1" applyBorder="1" applyAlignment="1">
      <alignment horizontal="center" vertical="center" wrapText="1"/>
    </xf>
    <xf numFmtId="179" fontId="39" fillId="7" borderId="1" xfId="0" applyNumberFormat="1" applyFont="1" applyFill="1" applyBorder="1" applyAlignment="1">
      <alignment horizontal="right" vertical="center" wrapText="1"/>
    </xf>
    <xf numFmtId="179" fontId="3" fillId="0" borderId="2" xfId="0" applyNumberFormat="1" applyFont="1" applyBorder="1" applyAlignment="1">
      <alignment horizontal="right" vertical="center" wrapText="1"/>
    </xf>
    <xf numFmtId="0" fontId="48" fillId="7" borderId="25" xfId="0" applyFont="1" applyFill="1" applyBorder="1" applyAlignment="1">
      <alignment wrapText="1"/>
    </xf>
    <xf numFmtId="0" fontId="7" fillId="33" borderId="25" xfId="0" applyFont="1" applyFill="1" applyBorder="1"/>
    <xf numFmtId="179" fontId="4" fillId="33" borderId="3" xfId="0" applyNumberFormat="1" applyFont="1" applyFill="1" applyBorder="1" applyAlignment="1">
      <alignment horizontal="right" vertical="center" wrapText="1"/>
    </xf>
    <xf numFmtId="179" fontId="3" fillId="33" borderId="3" xfId="0" applyNumberFormat="1" applyFont="1" applyFill="1" applyBorder="1" applyAlignment="1">
      <alignment horizontal="center" vertical="center" wrapText="1"/>
    </xf>
    <xf numFmtId="179" fontId="3" fillId="33" borderId="3" xfId="0" applyNumberFormat="1" applyFont="1" applyFill="1" applyBorder="1" applyAlignment="1">
      <alignment horizontal="right" vertical="center" wrapText="1"/>
    </xf>
    <xf numFmtId="179" fontId="8" fillId="33" borderId="3" xfId="0" applyNumberFormat="1" applyFont="1" applyFill="1" applyBorder="1" applyAlignment="1">
      <alignment horizontal="right" vertical="center" wrapText="1"/>
    </xf>
    <xf numFmtId="179" fontId="8" fillId="33" borderId="41" xfId="0" applyNumberFormat="1" applyFont="1" applyFill="1" applyBorder="1" applyAlignment="1">
      <alignment horizontal="right" vertical="center" wrapText="1"/>
    </xf>
    <xf numFmtId="0" fontId="7" fillId="34" borderId="4" xfId="0" applyFont="1" applyFill="1" applyBorder="1" applyAlignment="1">
      <alignment horizontal="left" vertical="center" wrapText="1"/>
    </xf>
    <xf numFmtId="179" fontId="4" fillId="34" borderId="14" xfId="0" applyNumberFormat="1" applyFont="1" applyFill="1" applyBorder="1" applyAlignment="1">
      <alignment horizontal="right" vertical="center" wrapText="1"/>
    </xf>
    <xf numFmtId="179" fontId="3" fillId="34" borderId="14" xfId="0" applyNumberFormat="1" applyFont="1" applyFill="1" applyBorder="1" applyAlignment="1">
      <alignment horizontal="center" vertical="center" wrapText="1"/>
    </xf>
    <xf numFmtId="179" fontId="8" fillId="34" borderId="12" xfId="0" applyNumberFormat="1" applyFont="1" applyFill="1" applyBorder="1" applyAlignment="1">
      <alignment horizontal="right" vertical="center" wrapText="1"/>
    </xf>
    <xf numFmtId="174" fontId="8" fillId="34" borderId="47" xfId="0" applyNumberFormat="1" applyFont="1" applyFill="1" applyBorder="1" applyAlignment="1">
      <alignment horizontal="right" vertical="center" wrapText="1"/>
    </xf>
    <xf numFmtId="0" fontId="3" fillId="35" borderId="23" xfId="0" applyFont="1" applyFill="1" applyBorder="1" applyAlignment="1">
      <alignment wrapText="1"/>
    </xf>
    <xf numFmtId="179" fontId="4" fillId="35" borderId="7" xfId="0" applyNumberFormat="1" applyFont="1" applyFill="1" applyBorder="1" applyAlignment="1">
      <alignment horizontal="right" vertical="center" wrapText="1"/>
    </xf>
    <xf numFmtId="179" fontId="3" fillId="35" borderId="7" xfId="0" applyNumberFormat="1" applyFont="1" applyFill="1" applyBorder="1" applyAlignment="1">
      <alignment horizontal="center" vertical="center"/>
    </xf>
    <xf numFmtId="179" fontId="3" fillId="35" borderId="7" xfId="0" applyNumberFormat="1" applyFont="1" applyFill="1" applyBorder="1" applyAlignment="1">
      <alignment horizontal="right" vertical="center" wrapText="1"/>
    </xf>
    <xf numFmtId="179" fontId="3" fillId="35" borderId="7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right" vertical="center" wrapText="1"/>
    </xf>
    <xf numFmtId="179" fontId="3" fillId="0" borderId="40" xfId="0" applyNumberFormat="1" applyFont="1" applyBorder="1" applyAlignment="1">
      <alignment horizontal="right" vertical="center" wrapText="1"/>
    </xf>
    <xf numFmtId="179" fontId="4" fillId="21" borderId="3" xfId="0" applyNumberFormat="1" applyFont="1" applyFill="1" applyBorder="1" applyAlignment="1">
      <alignment horizontal="right" vertical="center" wrapText="1"/>
    </xf>
    <xf numFmtId="0" fontId="3" fillId="21" borderId="3" xfId="0" applyFont="1" applyFill="1" applyBorder="1" applyAlignment="1">
      <alignment horizontal="center" vertical="center" wrapText="1"/>
    </xf>
    <xf numFmtId="179" fontId="8" fillId="21" borderId="3" xfId="0" applyNumberFormat="1" applyFont="1" applyFill="1" applyBorder="1" applyAlignment="1">
      <alignment wrapText="1"/>
    </xf>
    <xf numFmtId="179" fontId="8" fillId="21" borderId="41" xfId="0" applyNumberFormat="1" applyFont="1" applyFill="1" applyBorder="1" applyAlignment="1">
      <alignment wrapText="1"/>
    </xf>
    <xf numFmtId="0" fontId="7" fillId="24" borderId="4" xfId="0" applyFont="1" applyFill="1" applyBorder="1" applyAlignment="1">
      <alignment horizontal="left" vertical="center" wrapText="1"/>
    </xf>
    <xf numFmtId="179" fontId="4" fillId="24" borderId="14" xfId="0" applyNumberFormat="1" applyFont="1" applyFill="1" applyBorder="1" applyAlignment="1">
      <alignment horizontal="right" vertical="center" wrapText="1"/>
    </xf>
    <xf numFmtId="0" fontId="3" fillId="24" borderId="14" xfId="0" applyFont="1" applyFill="1" applyBorder="1" applyAlignment="1">
      <alignment horizontal="center" vertical="center" wrapText="1"/>
    </xf>
    <xf numFmtId="179" fontId="8" fillId="24" borderId="14" xfId="0" applyNumberFormat="1" applyFont="1" applyFill="1" applyBorder="1" applyAlignment="1">
      <alignment wrapText="1"/>
    </xf>
    <xf numFmtId="179" fontId="8" fillId="24" borderId="47" xfId="0" applyNumberFormat="1" applyFont="1" applyFill="1" applyBorder="1" applyAlignment="1">
      <alignment wrapText="1"/>
    </xf>
    <xf numFmtId="0" fontId="3" fillId="9" borderId="23" xfId="0" applyFont="1" applyFill="1" applyBorder="1" applyAlignment="1">
      <alignment horizontal="left" vertical="top" wrapText="1"/>
    </xf>
    <xf numFmtId="179" fontId="4" fillId="9" borderId="7" xfId="0" applyNumberFormat="1" applyFont="1" applyFill="1" applyBorder="1" applyAlignment="1">
      <alignment horizontal="right" vertical="center" wrapText="1"/>
    </xf>
    <xf numFmtId="179" fontId="3" fillId="9" borderId="7" xfId="0" applyNumberFormat="1" applyFont="1" applyFill="1" applyBorder="1" applyAlignment="1">
      <alignment horizontal="center" vertical="center" wrapText="1"/>
    </xf>
    <xf numFmtId="179" fontId="3" fillId="9" borderId="7" xfId="0" applyNumberFormat="1" applyFont="1" applyFill="1" applyBorder="1" applyAlignment="1">
      <alignment horizontal="right" vertical="center" wrapText="1"/>
    </xf>
    <xf numFmtId="179" fontId="8" fillId="0" borderId="7" xfId="0" applyNumberFormat="1" applyFont="1" applyBorder="1" applyAlignment="1">
      <alignment horizontal="right" wrapText="1"/>
    </xf>
    <xf numFmtId="179" fontId="8" fillId="0" borderId="40" xfId="0" applyNumberFormat="1" applyFont="1" applyBorder="1" applyAlignment="1">
      <alignment horizontal="right" wrapText="1"/>
    </xf>
    <xf numFmtId="0" fontId="3" fillId="9" borderId="25" xfId="0" applyFont="1" applyFill="1" applyBorder="1" applyAlignment="1">
      <alignment horizontal="left" vertical="top" wrapText="1"/>
    </xf>
    <xf numFmtId="179" fontId="4" fillId="9" borderId="3" xfId="0" applyNumberFormat="1" applyFont="1" applyFill="1" applyBorder="1" applyAlignment="1">
      <alignment horizontal="right" vertical="center" wrapText="1"/>
    </xf>
    <xf numFmtId="179" fontId="3" fillId="9" borderId="3" xfId="0" applyNumberFormat="1" applyFont="1" applyFill="1" applyBorder="1" applyAlignment="1">
      <alignment horizontal="center" vertical="center" wrapText="1"/>
    </xf>
    <xf numFmtId="179" fontId="3" fillId="9" borderId="3" xfId="0" applyNumberFormat="1" applyFont="1" applyFill="1" applyBorder="1" applyAlignment="1">
      <alignment horizontal="right" vertical="center" wrapText="1"/>
    </xf>
    <xf numFmtId="179" fontId="8" fillId="0" borderId="3" xfId="0" applyNumberFormat="1" applyFont="1" applyBorder="1" applyAlignment="1">
      <alignment horizontal="right" wrapText="1"/>
    </xf>
    <xf numFmtId="179" fontId="8" fillId="0" borderId="41" xfId="0" applyNumberFormat="1" applyFont="1" applyBorder="1" applyAlignment="1">
      <alignment horizontal="right" wrapText="1"/>
    </xf>
    <xf numFmtId="179" fontId="3" fillId="24" borderId="14" xfId="0" applyNumberFormat="1" applyFont="1" applyFill="1" applyBorder="1" applyAlignment="1">
      <alignment horizontal="center" vertical="center" wrapText="1"/>
    </xf>
    <xf numFmtId="179" fontId="8" fillId="24" borderId="14" xfId="0" applyNumberFormat="1" applyFont="1" applyFill="1" applyBorder="1" applyAlignment="1">
      <alignment horizontal="right" wrapText="1"/>
    </xf>
    <xf numFmtId="179" fontId="8" fillId="24" borderId="47" xfId="0" applyNumberFormat="1" applyFont="1" applyFill="1" applyBorder="1" applyAlignment="1">
      <alignment horizontal="right" wrapText="1"/>
    </xf>
    <xf numFmtId="0" fontId="7" fillId="18" borderId="50" xfId="0" applyFont="1" applyFill="1" applyBorder="1" applyAlignment="1">
      <alignment horizontal="right" vertical="center" wrapText="1"/>
    </xf>
    <xf numFmtId="174" fontId="8" fillId="24" borderId="14" xfId="0" applyNumberFormat="1" applyFont="1" applyFill="1" applyBorder="1" applyAlignment="1">
      <alignment horizontal="right" vertical="center" wrapText="1"/>
    </xf>
    <xf numFmtId="174" fontId="8" fillId="24" borderId="47" xfId="0" applyNumberFormat="1" applyFont="1" applyFill="1" applyBorder="1" applyAlignment="1">
      <alignment horizontal="right" vertical="center" wrapText="1"/>
    </xf>
    <xf numFmtId="174" fontId="12" fillId="15" borderId="48" xfId="0" applyNumberFormat="1" applyFont="1" applyFill="1" applyBorder="1" applyAlignment="1">
      <alignment horizontal="right" vertical="center" wrapText="1"/>
    </xf>
    <xf numFmtId="179" fontId="3" fillId="0" borderId="7" xfId="0" applyNumberFormat="1" applyFont="1" applyBorder="1" applyAlignment="1">
      <alignment horizontal="right" wrapText="1"/>
    </xf>
    <xf numFmtId="179" fontId="3" fillId="0" borderId="40" xfId="0" applyNumberFormat="1" applyFont="1" applyBorder="1" applyAlignment="1">
      <alignment horizontal="right" wrapText="1"/>
    </xf>
    <xf numFmtId="0" fontId="7" fillId="18" borderId="53" xfId="0" applyFont="1" applyFill="1" applyBorder="1" applyAlignment="1">
      <alignment horizontal="right" vertical="center" wrapText="1"/>
    </xf>
    <xf numFmtId="179" fontId="3" fillId="0" borderId="2" xfId="0" applyNumberFormat="1" applyFont="1" applyBorder="1" applyAlignment="1">
      <alignment horizontal="right" wrapText="1"/>
    </xf>
    <xf numFmtId="0" fontId="7" fillId="18" borderId="54" xfId="0" applyFont="1" applyFill="1" applyBorder="1" applyAlignment="1">
      <alignment horizontal="right" vertical="center" wrapText="1"/>
    </xf>
    <xf numFmtId="179" fontId="4" fillId="14" borderId="3" xfId="0" applyNumberFormat="1" applyFont="1" applyFill="1" applyBorder="1" applyAlignment="1">
      <alignment horizontal="right" vertical="center" wrapText="1"/>
    </xf>
    <xf numFmtId="0" fontId="3" fillId="14" borderId="3" xfId="0" applyFont="1" applyFill="1" applyBorder="1" applyAlignment="1">
      <alignment horizontal="center" vertical="center" wrapText="1"/>
    </xf>
    <xf numFmtId="179" fontId="8" fillId="14" borderId="3" xfId="0" applyNumberFormat="1" applyFont="1" applyFill="1" applyBorder="1" applyAlignment="1">
      <alignment horizontal="right" vertical="center" wrapText="1"/>
    </xf>
    <xf numFmtId="179" fontId="8" fillId="14" borderId="41" xfId="0" applyNumberFormat="1" applyFont="1" applyFill="1" applyBorder="1" applyAlignment="1">
      <alignment horizontal="right" vertical="center" wrapText="1"/>
    </xf>
    <xf numFmtId="179" fontId="13" fillId="0" borderId="50" xfId="0" applyNumberFormat="1" applyFont="1" applyFill="1" applyBorder="1" applyAlignment="1">
      <alignment horizontal="right" vertical="center" wrapText="1"/>
    </xf>
    <xf numFmtId="179" fontId="12" fillId="0" borderId="0" xfId="0" applyNumberFormat="1" applyFont="1" applyBorder="1" applyAlignment="1">
      <alignment wrapText="1"/>
    </xf>
    <xf numFmtId="0" fontId="7" fillId="25" borderId="4" xfId="0" applyFont="1" applyFill="1" applyBorder="1" applyAlignment="1">
      <alignment horizontal="left" vertical="center" wrapText="1"/>
    </xf>
    <xf numFmtId="179" fontId="4" fillId="25" borderId="14" xfId="0" applyNumberFormat="1" applyFont="1" applyFill="1" applyBorder="1" applyAlignment="1">
      <alignment horizontal="right" vertical="center" wrapText="1"/>
    </xf>
    <xf numFmtId="0" fontId="3" fillId="25" borderId="14" xfId="0" applyFont="1" applyFill="1" applyBorder="1" applyAlignment="1">
      <alignment horizontal="center" vertical="center" wrapText="1"/>
    </xf>
    <xf numFmtId="179" fontId="3" fillId="25" borderId="14" xfId="0" applyNumberFormat="1" applyFont="1" applyFill="1" applyBorder="1" applyAlignment="1">
      <alignment horizontal="right" vertical="center" wrapText="1"/>
    </xf>
    <xf numFmtId="179" fontId="8" fillId="25" borderId="14" xfId="0" applyNumberFormat="1" applyFont="1" applyFill="1" applyBorder="1" applyAlignment="1">
      <alignment horizontal="right" vertical="center" wrapText="1"/>
    </xf>
    <xf numFmtId="179" fontId="8" fillId="25" borderId="47" xfId="0" applyNumberFormat="1" applyFont="1" applyFill="1" applyBorder="1" applyAlignment="1">
      <alignment horizontal="right" vertical="center" wrapText="1"/>
    </xf>
    <xf numFmtId="0" fontId="3" fillId="12" borderId="23" xfId="0" applyFont="1" applyFill="1" applyBorder="1" applyAlignment="1">
      <alignment wrapText="1"/>
    </xf>
    <xf numFmtId="179" fontId="4" fillId="12" borderId="7" xfId="0" applyNumberFormat="1" applyFont="1" applyFill="1" applyBorder="1" applyAlignment="1">
      <alignment horizontal="right" vertical="center" wrapText="1"/>
    </xf>
    <xf numFmtId="174" fontId="3" fillId="12" borderId="7" xfId="0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right" vertical="center" wrapText="1"/>
    </xf>
    <xf numFmtId="174" fontId="5" fillId="12" borderId="7" xfId="0" applyNumberFormat="1" applyFont="1" applyFill="1" applyBorder="1" applyAlignment="1">
      <alignment horizontal="center" vertical="center"/>
    </xf>
    <xf numFmtId="174" fontId="5" fillId="12" borderId="7" xfId="0" applyNumberFormat="1" applyFont="1" applyFill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 wrapText="1"/>
    </xf>
    <xf numFmtId="0" fontId="8" fillId="0" borderId="40" xfId="0" applyFont="1" applyBorder="1" applyAlignment="1">
      <alignment horizontal="right" vertical="center" wrapText="1"/>
    </xf>
    <xf numFmtId="174" fontId="7" fillId="18" borderId="53" xfId="0" applyNumberFormat="1" applyFont="1" applyFill="1" applyBorder="1" applyAlignment="1">
      <alignment horizontal="right" vertical="center" wrapText="1"/>
    </xf>
    <xf numFmtId="179" fontId="4" fillId="15" borderId="3" xfId="0" applyNumberFormat="1" applyFont="1" applyFill="1" applyBorder="1" applyAlignment="1">
      <alignment horizontal="right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right" vertical="center" wrapText="1"/>
    </xf>
    <xf numFmtId="179" fontId="8" fillId="15" borderId="3" xfId="0" applyNumberFormat="1" applyFont="1" applyFill="1" applyBorder="1" applyAlignment="1">
      <alignment vertical="center" wrapText="1"/>
    </xf>
    <xf numFmtId="179" fontId="8" fillId="15" borderId="41" xfId="0" applyNumberFormat="1" applyFont="1" applyFill="1" applyBorder="1" applyAlignment="1">
      <alignment vertical="center" wrapText="1"/>
    </xf>
    <xf numFmtId="174" fontId="13" fillId="0" borderId="50" xfId="0" applyNumberFormat="1" applyFont="1" applyFill="1" applyBorder="1" applyAlignment="1">
      <alignment horizontal="right" vertical="center" wrapText="1"/>
    </xf>
    <xf numFmtId="174" fontId="12" fillId="0" borderId="0" xfId="0" applyNumberFormat="1" applyFont="1" applyBorder="1" applyAlignment="1">
      <alignment wrapText="1"/>
    </xf>
    <xf numFmtId="0" fontId="30" fillId="36" borderId="4" xfId="0" applyFont="1" applyFill="1" applyBorder="1" applyAlignment="1">
      <alignment wrapText="1"/>
    </xf>
    <xf numFmtId="179" fontId="4" fillId="36" borderId="14" xfId="0" applyNumberFormat="1" applyFont="1" applyFill="1" applyBorder="1" applyAlignment="1">
      <alignment horizontal="right" vertical="center" wrapText="1"/>
    </xf>
    <xf numFmtId="0" fontId="3" fillId="36" borderId="14" xfId="0" applyFont="1" applyFill="1" applyBorder="1" applyAlignment="1">
      <alignment horizontal="center" vertical="center" wrapText="1"/>
    </xf>
    <xf numFmtId="0" fontId="3" fillId="36" borderId="14" xfId="0" applyFont="1" applyFill="1" applyBorder="1" applyAlignment="1">
      <alignment horizontal="right" vertical="center" wrapText="1"/>
    </xf>
    <xf numFmtId="179" fontId="8" fillId="36" borderId="14" xfId="0" applyNumberFormat="1" applyFont="1" applyFill="1" applyBorder="1" applyAlignment="1">
      <alignment vertical="center" wrapText="1"/>
    </xf>
    <xf numFmtId="179" fontId="8" fillId="36" borderId="47" xfId="0" applyNumberFormat="1" applyFont="1" applyFill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9" fontId="3" fillId="0" borderId="40" xfId="0" applyNumberFormat="1" applyFont="1" applyBorder="1" applyAlignment="1">
      <alignment vertical="center" wrapText="1"/>
    </xf>
    <xf numFmtId="174" fontId="7" fillId="0" borderId="53" xfId="0" applyNumberFormat="1" applyFont="1" applyFill="1" applyBorder="1" applyAlignment="1">
      <alignment horizontal="right" vertical="center" wrapText="1"/>
    </xf>
    <xf numFmtId="0" fontId="3" fillId="27" borderId="2" xfId="0" applyFont="1" applyFill="1" applyBorder="1" applyAlignment="1">
      <alignment horizontal="right" vertical="center" wrapText="1"/>
    </xf>
    <xf numFmtId="179" fontId="13" fillId="0" borderId="54" xfId="0" applyNumberFormat="1" applyFont="1" applyFill="1" applyBorder="1" applyAlignment="1">
      <alignment horizontal="right" vertical="center" wrapText="1"/>
    </xf>
    <xf numFmtId="0" fontId="3" fillId="28" borderId="2" xfId="0" applyFont="1" applyFill="1" applyBorder="1" applyAlignment="1">
      <alignment horizontal="right" vertical="center" wrapText="1"/>
    </xf>
    <xf numFmtId="174" fontId="8" fillId="15" borderId="50" xfId="0" applyNumberFormat="1" applyFont="1" applyFill="1" applyBorder="1" applyAlignment="1">
      <alignment horizontal="right" vertical="center" wrapText="1"/>
    </xf>
    <xf numFmtId="0" fontId="3" fillId="18" borderId="2" xfId="0" applyFont="1" applyFill="1" applyBorder="1" applyAlignment="1">
      <alignment horizontal="right" vertical="center" wrapText="1"/>
    </xf>
    <xf numFmtId="0" fontId="3" fillId="15" borderId="54" xfId="0" applyFont="1" applyFill="1" applyBorder="1" applyAlignment="1">
      <alignment horizontal="right" vertical="center" wrapText="1"/>
    </xf>
    <xf numFmtId="174" fontId="7" fillId="15" borderId="50" xfId="0" applyNumberFormat="1" applyFont="1" applyFill="1" applyBorder="1" applyAlignment="1">
      <alignment horizontal="right" vertical="center" wrapText="1"/>
    </xf>
    <xf numFmtId="0" fontId="3" fillId="29" borderId="3" xfId="0" applyFont="1" applyFill="1" applyBorder="1" applyAlignment="1">
      <alignment wrapText="1"/>
    </xf>
    <xf numFmtId="0" fontId="4" fillId="29" borderId="3" xfId="0" applyFont="1" applyFill="1" applyBorder="1" applyAlignment="1">
      <alignment horizontal="right" vertical="center" wrapText="1"/>
    </xf>
    <xf numFmtId="174" fontId="3" fillId="29" borderId="3" xfId="0" applyNumberFormat="1" applyFont="1" applyFill="1" applyBorder="1" applyAlignment="1">
      <alignment horizontal="center" vertical="center" wrapText="1"/>
    </xf>
    <xf numFmtId="179" fontId="3" fillId="29" borderId="3" xfId="0" applyNumberFormat="1" applyFont="1" applyFill="1" applyBorder="1" applyAlignment="1">
      <alignment horizontal="center" vertical="center" wrapText="1"/>
    </xf>
    <xf numFmtId="179" fontId="3" fillId="29" borderId="3" xfId="0" applyNumberFormat="1" applyFont="1" applyFill="1" applyBorder="1" applyAlignment="1">
      <alignment horizontal="right" vertical="center" wrapText="1"/>
    </xf>
    <xf numFmtId="0" fontId="3" fillId="18" borderId="41" xfId="0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wrapText="1"/>
    </xf>
    <xf numFmtId="0" fontId="4" fillId="19" borderId="14" xfId="0" applyFont="1" applyFill="1" applyBorder="1" applyAlignment="1">
      <alignment horizontal="right" vertical="center" wrapText="1"/>
    </xf>
    <xf numFmtId="0" fontId="3" fillId="19" borderId="14" xfId="0" applyFont="1" applyFill="1" applyBorder="1" applyAlignment="1">
      <alignment horizontal="center" vertical="center" wrapText="1"/>
    </xf>
    <xf numFmtId="179" fontId="4" fillId="19" borderId="14" xfId="0" applyNumberFormat="1" applyFont="1" applyFill="1" applyBorder="1" applyAlignment="1">
      <alignment horizontal="right" vertical="center" wrapText="1"/>
    </xf>
    <xf numFmtId="179" fontId="8" fillId="19" borderId="14" xfId="0" applyNumberFormat="1" applyFont="1" applyFill="1" applyBorder="1" applyAlignment="1">
      <alignment horizontal="right" vertical="center" wrapText="1"/>
    </xf>
    <xf numFmtId="179" fontId="8" fillId="19" borderId="47" xfId="0" applyNumberFormat="1" applyFont="1" applyFill="1" applyBorder="1" applyAlignment="1">
      <alignment horizontal="right" vertical="center" wrapText="1"/>
    </xf>
    <xf numFmtId="0" fontId="3" fillId="10" borderId="7" xfId="0" applyFont="1" applyFill="1" applyBorder="1" applyAlignment="1">
      <alignment wrapText="1"/>
    </xf>
    <xf numFmtId="179" fontId="4" fillId="10" borderId="7" xfId="0" applyNumberFormat="1" applyFont="1" applyFill="1" applyBorder="1" applyAlignment="1">
      <alignment horizontal="right" vertical="center" wrapText="1"/>
    </xf>
    <xf numFmtId="179" fontId="3" fillId="10" borderId="7" xfId="0" applyNumberFormat="1" applyFont="1" applyFill="1" applyBorder="1" applyAlignment="1">
      <alignment vertical="center" wrapText="1"/>
    </xf>
    <xf numFmtId="174" fontId="7" fillId="0" borderId="49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wrapText="1"/>
    </xf>
    <xf numFmtId="174" fontId="7" fillId="0" borderId="50" xfId="0" applyNumberFormat="1" applyFont="1" applyFill="1" applyBorder="1" applyAlignment="1">
      <alignment horizontal="right" vertical="center" wrapText="1"/>
    </xf>
    <xf numFmtId="0" fontId="3" fillId="28" borderId="7" xfId="0" applyFont="1" applyFill="1" applyBorder="1" applyAlignment="1">
      <alignment horizontal="center" vertical="center" wrapText="1"/>
    </xf>
    <xf numFmtId="179" fontId="3" fillId="28" borderId="1" xfId="0" applyNumberFormat="1" applyFont="1" applyFill="1" applyBorder="1" applyAlignment="1">
      <alignment horizontal="right" vertical="center" wrapText="1"/>
    </xf>
    <xf numFmtId="179" fontId="3" fillId="28" borderId="2" xfId="0" applyNumberFormat="1" applyFont="1" applyFill="1" applyBorder="1" applyAlignment="1">
      <alignment horizontal="right" vertical="center" wrapText="1"/>
    </xf>
    <xf numFmtId="179" fontId="3" fillId="28" borderId="1" xfId="0" applyNumberFormat="1" applyFont="1" applyFill="1" applyBorder="1" applyAlignment="1">
      <alignment vertical="center" wrapText="1"/>
    </xf>
    <xf numFmtId="179" fontId="3" fillId="28" borderId="7" xfId="0" applyNumberFormat="1" applyFont="1" applyFill="1" applyBorder="1" applyAlignment="1">
      <alignment vertical="center" wrapText="1"/>
    </xf>
    <xf numFmtId="179" fontId="4" fillId="28" borderId="1" xfId="0" applyNumberFormat="1" applyFont="1" applyFill="1" applyBorder="1" applyAlignment="1">
      <alignment vertical="center" wrapText="1"/>
    </xf>
    <xf numFmtId="179" fontId="3" fillId="29" borderId="1" xfId="0" applyNumberFormat="1" applyFont="1" applyFill="1" applyBorder="1" applyAlignment="1">
      <alignment vertical="center"/>
    </xf>
    <xf numFmtId="179" fontId="3" fillId="29" borderId="1" xfId="0" applyNumberFormat="1" applyFont="1" applyFill="1" applyBorder="1" applyAlignment="1">
      <alignment vertical="center" wrapText="1"/>
    </xf>
    <xf numFmtId="179" fontId="3" fillId="29" borderId="3" xfId="0" applyNumberFormat="1" applyFont="1" applyFill="1" applyBorder="1" applyAlignment="1">
      <alignment vertical="center" wrapText="1"/>
    </xf>
    <xf numFmtId="179" fontId="3" fillId="19" borderId="14" xfId="0" applyNumberFormat="1" applyFont="1" applyFill="1" applyBorder="1" applyAlignment="1">
      <alignment vertical="center" wrapText="1"/>
    </xf>
    <xf numFmtId="179" fontId="4" fillId="19" borderId="14" xfId="0" applyNumberFormat="1" applyFont="1" applyFill="1" applyBorder="1" applyAlignment="1">
      <alignment vertical="center" wrapText="1"/>
    </xf>
    <xf numFmtId="0" fontId="3" fillId="18" borderId="7" xfId="0" applyFont="1" applyFill="1" applyBorder="1" applyAlignment="1">
      <alignment horizontal="right" vertical="center" wrapText="1"/>
    </xf>
    <xf numFmtId="0" fontId="3" fillId="18" borderId="40" xfId="0" applyFont="1" applyFill="1" applyBorder="1" applyAlignment="1">
      <alignment horizontal="right" vertical="center" wrapText="1"/>
    </xf>
    <xf numFmtId="174" fontId="7" fillId="0" borderId="48" xfId="0" applyNumberFormat="1" applyFont="1" applyFill="1" applyBorder="1" applyAlignment="1">
      <alignment horizontal="right" vertical="center" wrapText="1"/>
    </xf>
    <xf numFmtId="174" fontId="32" fillId="0" borderId="0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2" fillId="0" borderId="0" xfId="0" applyFont="1" applyFill="1" applyBorder="1" applyAlignment="1">
      <alignment vertical="center" wrapText="1"/>
    </xf>
    <xf numFmtId="174" fontId="3" fillId="0" borderId="0" xfId="0" applyNumberFormat="1" applyFont="1" applyBorder="1" applyAlignment="1">
      <alignment wrapText="1"/>
    </xf>
    <xf numFmtId="179" fontId="39" fillId="5" borderId="7" xfId="0" applyNumberFormat="1" applyFont="1" applyFill="1" applyBorder="1" applyAlignment="1">
      <alignment horizontal="right" vertical="center" wrapText="1"/>
    </xf>
    <xf numFmtId="0" fontId="39" fillId="5" borderId="23" xfId="0" applyFont="1" applyFill="1" applyBorder="1" applyAlignment="1">
      <alignment wrapText="1"/>
    </xf>
    <xf numFmtId="179" fontId="39" fillId="5" borderId="7" xfId="0" applyNumberFormat="1" applyFont="1" applyFill="1" applyBorder="1" applyAlignment="1">
      <alignment horizontal="center" vertical="center" wrapText="1"/>
    </xf>
    <xf numFmtId="174" fontId="39" fillId="5" borderId="7" xfId="0" applyNumberFormat="1" applyFont="1" applyFill="1" applyBorder="1" applyAlignment="1">
      <alignment horizontal="center" vertical="center" wrapText="1"/>
    </xf>
    <xf numFmtId="174" fontId="39" fillId="5" borderId="7" xfId="0" applyNumberFormat="1" applyFont="1" applyFill="1" applyBorder="1" applyAlignment="1">
      <alignment horizontal="center" vertical="center"/>
    </xf>
    <xf numFmtId="174" fontId="39" fillId="5" borderId="7" xfId="0" applyNumberFormat="1" applyFont="1" applyFill="1" applyBorder="1" applyAlignment="1">
      <alignment horizontal="right" vertical="center"/>
    </xf>
    <xf numFmtId="179" fontId="39" fillId="8" borderId="22" xfId="0" applyNumberFormat="1" applyFont="1" applyFill="1" applyBorder="1" applyAlignment="1">
      <alignment horizontal="right" vertical="center" wrapText="1"/>
    </xf>
    <xf numFmtId="0" fontId="39" fillId="8" borderId="22" xfId="0" applyFont="1" applyFill="1" applyBorder="1" applyAlignment="1">
      <alignment wrapText="1"/>
    </xf>
    <xf numFmtId="179" fontId="39" fillId="8" borderId="22" xfId="0" applyNumberFormat="1" applyFont="1" applyFill="1" applyBorder="1" applyAlignment="1">
      <alignment horizontal="center" vertical="center" wrapText="1"/>
    </xf>
    <xf numFmtId="179" fontId="39" fillId="8" borderId="0" xfId="0" applyNumberFormat="1" applyFont="1" applyFill="1" applyBorder="1" applyAlignment="1">
      <alignment horizontal="right" vertical="center" wrapText="1"/>
    </xf>
    <xf numFmtId="179" fontId="39" fillId="8" borderId="7" xfId="0" applyNumberFormat="1" applyFont="1" applyFill="1" applyBorder="1" applyAlignment="1">
      <alignment horizontal="right" vertical="center" wrapText="1"/>
    </xf>
    <xf numFmtId="0" fontId="39" fillId="8" borderId="7" xfId="0" applyFont="1" applyFill="1" applyBorder="1" applyAlignment="1">
      <alignment wrapText="1"/>
    </xf>
    <xf numFmtId="179" fontId="39" fillId="8" borderId="7" xfId="0" applyNumberFormat="1" applyFont="1" applyFill="1" applyBorder="1" applyAlignment="1">
      <alignment horizontal="center" vertical="center" wrapText="1"/>
    </xf>
    <xf numFmtId="0" fontId="39" fillId="8" borderId="23" xfId="0" applyFont="1" applyFill="1" applyBorder="1" applyAlignment="1">
      <alignment wrapText="1"/>
    </xf>
    <xf numFmtId="179" fontId="39" fillId="35" borderId="1" xfId="0" applyNumberFormat="1" applyFont="1" applyFill="1" applyBorder="1" applyAlignment="1">
      <alignment horizontal="right" vertical="center" wrapText="1"/>
    </xf>
    <xf numFmtId="0" fontId="39" fillId="35" borderId="24" xfId="0" applyFont="1" applyFill="1" applyBorder="1" applyAlignment="1">
      <alignment wrapText="1"/>
    </xf>
    <xf numFmtId="179" fontId="39" fillId="35" borderId="1" xfId="0" applyNumberFormat="1" applyFont="1" applyFill="1" applyBorder="1" applyAlignment="1">
      <alignment horizontal="center" vertical="center"/>
    </xf>
    <xf numFmtId="179" fontId="39" fillId="35" borderId="1" xfId="0" applyNumberFormat="1" applyFont="1" applyFill="1" applyBorder="1" applyAlignment="1">
      <alignment horizontal="center" vertical="center" wrapText="1"/>
    </xf>
    <xf numFmtId="179" fontId="39" fillId="35" borderId="7" xfId="0" applyNumberFormat="1" applyFont="1" applyFill="1" applyBorder="1" applyAlignment="1">
      <alignment horizontal="center" vertical="center" wrapText="1"/>
    </xf>
    <xf numFmtId="179" fontId="39" fillId="13" borderId="7" xfId="0" applyNumberFormat="1" applyFont="1" applyFill="1" applyBorder="1" applyAlignment="1">
      <alignment horizontal="right" vertical="center" wrapText="1"/>
    </xf>
    <xf numFmtId="0" fontId="39" fillId="13" borderId="7" xfId="0" applyFont="1" applyFill="1" applyBorder="1"/>
    <xf numFmtId="179" fontId="39" fillId="13" borderId="7" xfId="0" applyNumberFormat="1" applyFont="1" applyFill="1" applyBorder="1" applyAlignment="1">
      <alignment horizontal="center" vertical="center" wrapText="1"/>
    </xf>
    <xf numFmtId="179" fontId="39" fillId="10" borderId="1" xfId="0" applyNumberFormat="1" applyFont="1" applyFill="1" applyBorder="1" applyAlignment="1">
      <alignment horizontal="right" vertical="center" wrapText="1"/>
    </xf>
    <xf numFmtId="0" fontId="39" fillId="10" borderId="1" xfId="0" applyFont="1" applyFill="1" applyBorder="1" applyAlignment="1">
      <alignment wrapText="1"/>
    </xf>
    <xf numFmtId="179" fontId="39" fillId="10" borderId="1" xfId="0" applyNumberFormat="1" applyFont="1" applyFill="1" applyBorder="1" applyAlignment="1">
      <alignment vertical="center" wrapText="1"/>
    </xf>
    <xf numFmtId="179" fontId="39" fillId="10" borderId="7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4" xfId="0" applyFont="1" applyBorder="1" applyAlignment="1">
      <alignment horizontal="center" wrapText="1"/>
    </xf>
    <xf numFmtId="0" fontId="3" fillId="0" borderId="4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1" fontId="3" fillId="0" borderId="56" xfId="0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4" fontId="45" fillId="15" borderId="51" xfId="0" applyNumberFormat="1" applyFont="1" applyFill="1" applyBorder="1" applyAlignment="1">
      <alignment horizontal="center" vertical="center" wrapText="1"/>
    </xf>
    <xf numFmtId="0" fontId="45" fillId="15" borderId="6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33" fillId="0" borderId="55" xfId="0" applyFont="1" applyFill="1" applyBorder="1"/>
    <xf numFmtId="0" fontId="33" fillId="0" borderId="27" xfId="0" applyFont="1" applyFill="1" applyBorder="1"/>
    <xf numFmtId="174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4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174" fontId="45" fillId="31" borderId="51" xfId="0" applyNumberFormat="1" applyFont="1" applyFill="1" applyBorder="1" applyAlignment="1">
      <alignment horizontal="center" vertical="center" wrapText="1"/>
    </xf>
    <xf numFmtId="0" fontId="45" fillId="31" borderId="6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8" fillId="18" borderId="0" xfId="0" applyFont="1" applyFill="1" applyAlignment="1">
      <alignment horizontal="center" wrapText="1"/>
    </xf>
    <xf numFmtId="0" fontId="8" fillId="18" borderId="0" xfId="0" applyFont="1" applyFill="1" applyBorder="1" applyAlignment="1">
      <alignment horizontal="center" wrapText="1"/>
    </xf>
    <xf numFmtId="0" fontId="3" fillId="18" borderId="3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18" borderId="62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8" borderId="42" xfId="0" applyFont="1" applyFill="1" applyBorder="1" applyAlignment="1">
      <alignment horizontal="center" vertical="center" wrapText="1"/>
    </xf>
    <xf numFmtId="0" fontId="3" fillId="18" borderId="30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0" fontId="3" fillId="18" borderId="63" xfId="0" applyFont="1" applyFill="1" applyBorder="1" applyAlignment="1">
      <alignment horizontal="center" vertical="center" wrapText="1"/>
    </xf>
    <xf numFmtId="0" fontId="3" fillId="18" borderId="27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wrapText="1"/>
    </xf>
    <xf numFmtId="0" fontId="3" fillId="18" borderId="22" xfId="0" applyFont="1" applyFill="1" applyBorder="1" applyAlignment="1">
      <alignment horizontal="center" wrapText="1"/>
    </xf>
    <xf numFmtId="0" fontId="3" fillId="18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9" fontId="3" fillId="0" borderId="16" xfId="0" applyNumberFormat="1" applyFont="1" applyBorder="1" applyAlignment="1">
      <alignment horizontal="center" vertical="center"/>
    </xf>
    <xf numFmtId="179" fontId="3" fillId="0" borderId="66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36" fillId="12" borderId="8" xfId="0" applyFont="1" applyFill="1" applyBorder="1" applyAlignment="1">
      <alignment horizontal="left" vertical="center" wrapText="1"/>
    </xf>
    <xf numFmtId="0" fontId="36" fillId="12" borderId="1" xfId="0" applyFont="1" applyFill="1" applyBorder="1" applyAlignment="1">
      <alignment horizontal="left" vertical="center" wrapText="1"/>
    </xf>
    <xf numFmtId="0" fontId="18" fillId="21" borderId="4" xfId="0" applyFont="1" applyFill="1" applyBorder="1" applyAlignment="1">
      <alignment horizontal="left"/>
    </xf>
    <xf numFmtId="0" fontId="18" fillId="21" borderId="65" xfId="0" applyFont="1" applyFill="1" applyBorder="1" applyAlignment="1">
      <alignment horizontal="left"/>
    </xf>
    <xf numFmtId="0" fontId="37" fillId="0" borderId="9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17" fillId="0" borderId="3" xfId="0" applyNumberFormat="1" applyFont="1" applyBorder="1" applyAlignment="1">
      <alignment horizontal="center" vertical="center" wrapText="1"/>
    </xf>
    <xf numFmtId="179" fontId="17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 wrapText="1"/>
    </xf>
    <xf numFmtId="179" fontId="3" fillId="0" borderId="17" xfId="0" applyNumberFormat="1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84" fontId="23" fillId="3" borderId="58" xfId="2" applyNumberFormat="1" applyFont="1" applyFill="1" applyBorder="1" applyAlignment="1">
      <alignment horizontal="center" vertical="center" wrapText="1"/>
    </xf>
    <xf numFmtId="184" fontId="23" fillId="3" borderId="60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3" fillId="3" borderId="67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184" fontId="23" fillId="0" borderId="37" xfId="2" applyNumberFormat="1" applyFont="1" applyFill="1" applyBorder="1" applyAlignment="1">
      <alignment horizontal="center" vertical="center" wrapText="1"/>
    </xf>
    <xf numFmtId="184" fontId="23" fillId="0" borderId="20" xfId="2" applyNumberFormat="1" applyFont="1" applyFill="1" applyBorder="1" applyAlignment="1">
      <alignment horizontal="center" vertical="center" wrapText="1"/>
    </xf>
    <xf numFmtId="184" fontId="23" fillId="13" borderId="67" xfId="2" applyNumberFormat="1" applyFont="1" applyFill="1" applyBorder="1" applyAlignment="1">
      <alignment horizontal="center" vertical="center" wrapText="1"/>
    </xf>
    <xf numFmtId="184" fontId="23" fillId="13" borderId="63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92"/>
  <sheetViews>
    <sheetView zoomScaleNormal="100" zoomScaleSheetLayoutView="100" workbookViewId="0">
      <selection activeCell="K17" sqref="K17"/>
    </sheetView>
  </sheetViews>
  <sheetFormatPr defaultColWidth="9.109375" defaultRowHeight="13.2"/>
  <cols>
    <col min="1" max="1" width="20" style="1" customWidth="1"/>
    <col min="2" max="2" width="49.6640625" style="1" customWidth="1"/>
    <col min="3" max="3" width="12.33203125" style="1" bestFit="1" customWidth="1"/>
    <col min="4" max="4" width="12.6640625" style="1" customWidth="1"/>
    <col min="5" max="5" width="12.5546875" style="1" customWidth="1"/>
    <col min="6" max="6" width="11.44140625" style="1" customWidth="1"/>
    <col min="7" max="7" width="12.109375" style="1" customWidth="1"/>
    <col min="8" max="8" width="11.44140625" style="1" customWidth="1"/>
    <col min="9" max="9" width="9.6640625" style="1" bestFit="1" customWidth="1"/>
    <col min="10" max="10" width="10" style="1" bestFit="1" customWidth="1"/>
    <col min="11" max="11" width="9.6640625" style="1" bestFit="1" customWidth="1"/>
    <col min="12" max="16384" width="9.109375" style="1"/>
  </cols>
  <sheetData>
    <row r="1" spans="1:11" ht="18">
      <c r="A1" s="953"/>
      <c r="B1" s="953"/>
      <c r="C1" s="953"/>
      <c r="D1" s="953"/>
      <c r="E1" s="953"/>
      <c r="F1" s="954"/>
      <c r="G1" s="954"/>
      <c r="H1" s="954"/>
      <c r="I1" s="954"/>
      <c r="J1" s="954"/>
      <c r="K1" s="954"/>
    </row>
    <row r="2" spans="1:11" ht="56.25" customHeight="1">
      <c r="A2" s="955"/>
      <c r="B2" s="955"/>
      <c r="C2" s="955"/>
      <c r="D2" s="955"/>
      <c r="E2" s="955"/>
      <c r="F2" s="956"/>
      <c r="G2" s="956"/>
      <c r="H2" s="956"/>
      <c r="I2" s="956"/>
      <c r="J2" s="956"/>
      <c r="K2" s="956"/>
    </row>
    <row r="3" spans="1:11" ht="14.25" customHeight="1" thickBot="1">
      <c r="A3" s="213"/>
      <c r="B3" s="213" t="s">
        <v>19</v>
      </c>
      <c r="C3" s="960">
        <v>900005017018</v>
      </c>
      <c r="D3" s="961"/>
      <c r="E3" s="962"/>
      <c r="F3" s="950">
        <v>900005017026</v>
      </c>
      <c r="G3" s="950"/>
      <c r="H3" s="950"/>
      <c r="I3" s="950">
        <v>900005017042</v>
      </c>
      <c r="J3" s="950"/>
      <c r="K3" s="950"/>
    </row>
    <row r="4" spans="1:11" ht="45" customHeight="1">
      <c r="A4" s="234"/>
      <c r="B4" s="235" t="s">
        <v>42</v>
      </c>
      <c r="C4" s="963" t="s">
        <v>41</v>
      </c>
      <c r="D4" s="964"/>
      <c r="E4" s="965"/>
      <c r="F4" s="946" t="s">
        <v>43</v>
      </c>
      <c r="G4" s="947"/>
      <c r="H4" s="948"/>
      <c r="I4" s="946" t="s">
        <v>44</v>
      </c>
      <c r="J4" s="947"/>
      <c r="K4" s="948"/>
    </row>
    <row r="5" spans="1:11" ht="30" customHeight="1">
      <c r="A5" s="236" t="s">
        <v>40</v>
      </c>
      <c r="B5" s="2" t="s">
        <v>20</v>
      </c>
      <c r="C5" s="3">
        <v>2012</v>
      </c>
      <c r="D5" s="3">
        <v>2013</v>
      </c>
      <c r="E5" s="237">
        <v>2014</v>
      </c>
      <c r="F5" s="3">
        <v>2012</v>
      </c>
      <c r="G5" s="3">
        <v>2013</v>
      </c>
      <c r="H5" s="3">
        <v>2014</v>
      </c>
      <c r="I5" s="3">
        <v>2012</v>
      </c>
      <c r="J5" s="3">
        <v>2013</v>
      </c>
      <c r="K5" s="3">
        <v>2014</v>
      </c>
    </row>
    <row r="6" spans="1:11" ht="15">
      <c r="A6" s="236" t="s">
        <v>10</v>
      </c>
      <c r="B6" s="2" t="s">
        <v>21</v>
      </c>
      <c r="C6" s="2"/>
      <c r="D6" s="13"/>
      <c r="E6" s="238"/>
      <c r="F6" s="14">
        <v>117.3</v>
      </c>
      <c r="G6" s="14">
        <v>33</v>
      </c>
      <c r="H6" s="14">
        <v>8.2200000000000006</v>
      </c>
      <c r="I6" s="4">
        <v>10037.799999999999</v>
      </c>
      <c r="J6" s="4">
        <v>6084.2</v>
      </c>
      <c r="K6" s="4">
        <v>825.88099999999997</v>
      </c>
    </row>
    <row r="7" spans="1:11" ht="15">
      <c r="A7" s="236" t="s">
        <v>12</v>
      </c>
      <c r="B7" s="2" t="s">
        <v>22</v>
      </c>
      <c r="C7" s="4">
        <v>5</v>
      </c>
      <c r="D7" s="13"/>
      <c r="E7" s="238"/>
      <c r="F7" s="14">
        <v>5418</v>
      </c>
      <c r="G7" s="14">
        <v>8893</v>
      </c>
      <c r="H7" s="14">
        <v>6706.45</v>
      </c>
      <c r="I7" s="4">
        <v>175.8</v>
      </c>
      <c r="J7" s="4">
        <v>112.2</v>
      </c>
      <c r="K7" s="4">
        <v>88.1</v>
      </c>
    </row>
    <row r="8" spans="1:11" ht="15">
      <c r="A8" s="236" t="s">
        <v>9</v>
      </c>
      <c r="B8" s="2" t="s">
        <v>23</v>
      </c>
      <c r="C8" s="2"/>
      <c r="D8" s="13"/>
      <c r="E8" s="238"/>
      <c r="F8" s="14"/>
      <c r="G8" s="14"/>
      <c r="H8" s="14"/>
      <c r="I8" s="4">
        <v>1388.2</v>
      </c>
      <c r="J8" s="4">
        <v>1523.8</v>
      </c>
      <c r="K8" s="4">
        <v>1643.2860000000001</v>
      </c>
    </row>
    <row r="9" spans="1:11" ht="15">
      <c r="A9" s="236" t="s">
        <v>13</v>
      </c>
      <c r="B9" s="2" t="s">
        <v>24</v>
      </c>
      <c r="C9" s="2"/>
      <c r="D9" s="13"/>
      <c r="E9" s="238"/>
      <c r="F9" s="14">
        <v>6264.6</v>
      </c>
      <c r="G9" s="14">
        <v>4808.1000000000004</v>
      </c>
      <c r="H9" s="14">
        <v>4663</v>
      </c>
      <c r="I9" s="4">
        <v>154.6</v>
      </c>
      <c r="J9" s="4">
        <v>89.8</v>
      </c>
      <c r="K9" s="4">
        <v>81</v>
      </c>
    </row>
    <row r="10" spans="1:11" ht="44.25" customHeight="1">
      <c r="A10" s="236" t="s">
        <v>0</v>
      </c>
      <c r="B10" s="2" t="s">
        <v>25</v>
      </c>
      <c r="C10" s="2"/>
      <c r="D10" s="13"/>
      <c r="E10" s="238"/>
      <c r="F10" s="14"/>
      <c r="G10" s="14"/>
      <c r="H10" s="14"/>
      <c r="I10" s="4">
        <v>7172.2</v>
      </c>
      <c r="J10" s="4">
        <v>6093.7</v>
      </c>
      <c r="K10" s="4">
        <v>6307.6480000000001</v>
      </c>
    </row>
    <row r="11" spans="1:11" ht="15">
      <c r="A11" s="236" t="s">
        <v>4</v>
      </c>
      <c r="B11" s="2" t="s">
        <v>26</v>
      </c>
      <c r="C11" s="2"/>
      <c r="D11" s="13"/>
      <c r="E11" s="238"/>
      <c r="F11" s="14"/>
      <c r="G11" s="14"/>
      <c r="H11" s="14"/>
      <c r="I11" s="4">
        <v>2000</v>
      </c>
      <c r="J11" s="4">
        <v>910</v>
      </c>
      <c r="K11" s="4">
        <v>1588.5</v>
      </c>
    </row>
    <row r="12" spans="1:11" ht="15">
      <c r="A12" s="236" t="s">
        <v>14</v>
      </c>
      <c r="B12" s="2" t="s">
        <v>27</v>
      </c>
      <c r="C12" s="2"/>
      <c r="D12" s="13"/>
      <c r="E12" s="238"/>
      <c r="F12" s="14"/>
      <c r="G12" s="14"/>
      <c r="H12" s="14"/>
      <c r="I12" s="4"/>
      <c r="J12" s="4"/>
      <c r="K12" s="4">
        <v>98.168999999999997</v>
      </c>
    </row>
    <row r="13" spans="1:11" ht="15">
      <c r="A13" s="236" t="s">
        <v>8</v>
      </c>
      <c r="B13" s="2" t="s">
        <v>28</v>
      </c>
      <c r="C13" s="2"/>
      <c r="D13" s="13"/>
      <c r="E13" s="238"/>
      <c r="F13" s="14"/>
      <c r="G13" s="14"/>
      <c r="H13" s="14"/>
      <c r="I13" s="4"/>
      <c r="J13" s="4"/>
      <c r="K13" s="4"/>
    </row>
    <row r="14" spans="1:11" ht="79.5" customHeight="1">
      <c r="A14" s="236" t="s">
        <v>5</v>
      </c>
      <c r="B14" s="2" t="s">
        <v>29</v>
      </c>
      <c r="C14" s="4"/>
      <c r="D14" s="4">
        <v>240</v>
      </c>
      <c r="E14" s="239">
        <v>93.2</v>
      </c>
      <c r="F14" s="14">
        <v>9600</v>
      </c>
      <c r="G14" s="14">
        <v>9410</v>
      </c>
      <c r="H14" s="14">
        <v>8245</v>
      </c>
      <c r="I14" s="4"/>
      <c r="J14" s="4">
        <v>1470</v>
      </c>
      <c r="K14" s="4">
        <v>460.8</v>
      </c>
    </row>
    <row r="15" spans="1:11" ht="15">
      <c r="A15" s="236" t="s">
        <v>1</v>
      </c>
      <c r="B15" s="2" t="s">
        <v>30</v>
      </c>
      <c r="C15" s="4">
        <v>150</v>
      </c>
      <c r="D15" s="4">
        <v>139</v>
      </c>
      <c r="E15" s="239">
        <v>85</v>
      </c>
      <c r="F15" s="14">
        <v>82259.7</v>
      </c>
      <c r="G15" s="14">
        <v>124858</v>
      </c>
      <c r="H15" s="14">
        <v>98760</v>
      </c>
      <c r="I15" s="4">
        <v>3320</v>
      </c>
      <c r="J15" s="4">
        <v>4395.8</v>
      </c>
      <c r="K15" s="4">
        <v>3475</v>
      </c>
    </row>
    <row r="16" spans="1:11" ht="15">
      <c r="A16" s="236" t="s">
        <v>3</v>
      </c>
      <c r="B16" s="2" t="s">
        <v>31</v>
      </c>
      <c r="C16" s="4">
        <v>274.89999999999998</v>
      </c>
      <c r="D16" s="4">
        <v>110.2</v>
      </c>
      <c r="E16" s="239">
        <v>282.733</v>
      </c>
      <c r="F16" s="14">
        <v>1340.1</v>
      </c>
      <c r="G16" s="14"/>
      <c r="H16" s="14"/>
      <c r="I16" s="4">
        <v>35.799999999999997</v>
      </c>
      <c r="J16" s="4">
        <v>14</v>
      </c>
      <c r="K16" s="4">
        <v>35.393999999999998</v>
      </c>
    </row>
    <row r="17" spans="1:11" ht="15">
      <c r="A17" s="236" t="s">
        <v>11</v>
      </c>
      <c r="B17" s="2" t="s">
        <v>32</v>
      </c>
      <c r="C17" s="4">
        <v>1747.2</v>
      </c>
      <c r="D17" s="4">
        <v>1196.5999999999999</v>
      </c>
      <c r="E17" s="239">
        <v>1110.25</v>
      </c>
      <c r="F17" s="14"/>
      <c r="G17" s="14"/>
      <c r="H17" s="14"/>
      <c r="I17" s="4">
        <v>81259.7</v>
      </c>
      <c r="J17" s="4">
        <v>104141.8</v>
      </c>
      <c r="K17" s="4">
        <v>84014.182400000005</v>
      </c>
    </row>
    <row r="18" spans="1:11" ht="15">
      <c r="A18" s="236" t="s">
        <v>2</v>
      </c>
      <c r="B18" s="2" t="s">
        <v>33</v>
      </c>
      <c r="C18" s="4">
        <v>19935.2</v>
      </c>
      <c r="D18" s="4">
        <v>20635.248</v>
      </c>
      <c r="E18" s="239">
        <v>28646.312000000002</v>
      </c>
      <c r="F18" s="14">
        <v>60322</v>
      </c>
      <c r="G18" s="14"/>
      <c r="H18" s="14"/>
      <c r="I18" s="4">
        <v>203.9</v>
      </c>
      <c r="J18" s="4">
        <v>185.06399999999999</v>
      </c>
      <c r="K18" s="4">
        <v>216.84</v>
      </c>
    </row>
    <row r="19" spans="1:11" ht="15">
      <c r="A19" s="236" t="s">
        <v>7</v>
      </c>
      <c r="B19" s="2" t="s">
        <v>34</v>
      </c>
      <c r="C19" s="4">
        <v>1115.5</v>
      </c>
      <c r="D19" s="4">
        <v>1115.4000000000001</v>
      </c>
      <c r="E19" s="239">
        <v>1115.4000000000001</v>
      </c>
      <c r="F19" s="14">
        <v>191141</v>
      </c>
      <c r="G19" s="14"/>
      <c r="H19" s="14"/>
      <c r="I19" s="4">
        <v>159.69999999999999</v>
      </c>
      <c r="J19" s="4">
        <v>81.521000000000001</v>
      </c>
      <c r="K19" s="4">
        <v>72.31</v>
      </c>
    </row>
    <row r="20" spans="1:11" ht="15">
      <c r="A20" s="236" t="s">
        <v>6</v>
      </c>
      <c r="B20" s="2" t="s">
        <v>35</v>
      </c>
      <c r="C20" s="4">
        <v>3926</v>
      </c>
      <c r="D20" s="4">
        <v>1915.4590000000001</v>
      </c>
      <c r="E20" s="239">
        <v>9747.7219999999998</v>
      </c>
      <c r="F20" s="14"/>
      <c r="G20" s="14"/>
      <c r="H20" s="14"/>
      <c r="I20" s="4">
        <v>227</v>
      </c>
      <c r="J20" s="4">
        <v>160.05199999999999</v>
      </c>
      <c r="K20" s="4">
        <v>432.18900000000002</v>
      </c>
    </row>
    <row r="21" spans="1:11" ht="15">
      <c r="A21" s="236" t="s">
        <v>15</v>
      </c>
      <c r="B21" s="2" t="s">
        <v>36</v>
      </c>
      <c r="C21" s="4">
        <v>6358</v>
      </c>
      <c r="D21" s="4">
        <v>2171.5</v>
      </c>
      <c r="E21" s="239">
        <v>2539</v>
      </c>
      <c r="F21" s="14">
        <v>312554</v>
      </c>
      <c r="G21" s="14">
        <v>75449.687000000005</v>
      </c>
      <c r="H21" s="14"/>
      <c r="I21" s="4">
        <v>2451.6</v>
      </c>
      <c r="J21" s="4">
        <v>1360.6</v>
      </c>
      <c r="K21" s="4">
        <v>2086</v>
      </c>
    </row>
    <row r="22" spans="1:11" ht="15">
      <c r="A22" s="236" t="s">
        <v>16</v>
      </c>
      <c r="B22" s="2" t="s">
        <v>37</v>
      </c>
      <c r="C22" s="4"/>
      <c r="D22" s="4"/>
      <c r="E22" s="239"/>
      <c r="F22" s="4"/>
      <c r="G22" s="4"/>
      <c r="H22" s="13"/>
      <c r="I22" s="4"/>
      <c r="J22" s="4"/>
      <c r="K22" s="4"/>
    </row>
    <row r="23" spans="1:11" ht="15">
      <c r="A23" s="236" t="s">
        <v>17</v>
      </c>
      <c r="B23" s="2" t="s">
        <v>38</v>
      </c>
      <c r="C23" s="4">
        <v>13493.5</v>
      </c>
      <c r="D23" s="4">
        <v>11422.9</v>
      </c>
      <c r="E23" s="239">
        <v>11574.5278</v>
      </c>
      <c r="F23" s="4"/>
      <c r="G23" s="4"/>
      <c r="H23" s="13"/>
      <c r="I23" s="4">
        <v>41.2</v>
      </c>
      <c r="J23" s="4">
        <v>77</v>
      </c>
      <c r="K23" s="4">
        <v>31.134399999999999</v>
      </c>
    </row>
    <row r="24" spans="1:11" ht="15">
      <c r="A24" s="236"/>
      <c r="B24" s="2" t="s">
        <v>39</v>
      </c>
      <c r="C24" s="4">
        <f t="shared" ref="C24:K24" si="0">SUM(C6:C23)</f>
        <v>47005.3</v>
      </c>
      <c r="D24" s="4">
        <f t="shared" si="0"/>
        <v>38946.307000000001</v>
      </c>
      <c r="E24" s="239">
        <f t="shared" si="0"/>
        <v>55194.144800000009</v>
      </c>
      <c r="F24" s="4">
        <f t="shared" si="0"/>
        <v>669016.69999999995</v>
      </c>
      <c r="G24" s="4">
        <f t="shared" si="0"/>
        <v>223451.78700000001</v>
      </c>
      <c r="H24" s="4">
        <f t="shared" si="0"/>
        <v>118382.67</v>
      </c>
      <c r="I24" s="4">
        <f t="shared" si="0"/>
        <v>108627.49999999999</v>
      </c>
      <c r="J24" s="4">
        <f t="shared" si="0"/>
        <v>126699.537</v>
      </c>
      <c r="K24" s="4">
        <f t="shared" si="0"/>
        <v>101456.4338</v>
      </c>
    </row>
    <row r="25" spans="1:11" ht="15">
      <c r="A25" s="240"/>
      <c r="B25" s="179"/>
      <c r="C25" s="179"/>
      <c r="D25" s="179"/>
      <c r="E25" s="241"/>
      <c r="F25" s="5"/>
      <c r="G25" s="5"/>
      <c r="H25" s="5"/>
      <c r="I25" s="5"/>
    </row>
    <row r="26" spans="1:11" ht="15">
      <c r="A26" s="236"/>
      <c r="B26" s="2" t="s">
        <v>19</v>
      </c>
      <c r="C26" s="957">
        <v>900005017075</v>
      </c>
      <c r="D26" s="958"/>
      <c r="E26" s="959"/>
      <c r="F26" s="950">
        <v>900005017067</v>
      </c>
      <c r="G26" s="950"/>
      <c r="H26" s="950"/>
      <c r="I26" s="950">
        <v>900005170940</v>
      </c>
      <c r="J26" s="950"/>
      <c r="K26" s="950"/>
    </row>
    <row r="27" spans="1:11" ht="53.25" customHeight="1">
      <c r="A27" s="236"/>
      <c r="B27" s="6" t="s">
        <v>42</v>
      </c>
      <c r="C27" s="946" t="s">
        <v>46</v>
      </c>
      <c r="D27" s="947"/>
      <c r="E27" s="949"/>
      <c r="F27" s="946" t="s">
        <v>45</v>
      </c>
      <c r="G27" s="947"/>
      <c r="H27" s="948"/>
      <c r="I27" s="946" t="s">
        <v>47</v>
      </c>
      <c r="J27" s="947"/>
      <c r="K27" s="948"/>
    </row>
    <row r="28" spans="1:11" ht="15">
      <c r="A28" s="236" t="s">
        <v>40</v>
      </c>
      <c r="B28" s="2" t="s">
        <v>20</v>
      </c>
      <c r="C28" s="3">
        <v>2012</v>
      </c>
      <c r="D28" s="3">
        <v>2013</v>
      </c>
      <c r="E28" s="237">
        <v>2014</v>
      </c>
      <c r="F28" s="3">
        <v>2012</v>
      </c>
      <c r="G28" s="3">
        <v>2013</v>
      </c>
      <c r="H28" s="3">
        <v>2014</v>
      </c>
      <c r="I28" s="3">
        <v>2012</v>
      </c>
      <c r="J28" s="3">
        <v>2013</v>
      </c>
      <c r="K28" s="3">
        <v>2014</v>
      </c>
    </row>
    <row r="29" spans="1:11" ht="15">
      <c r="A29" s="236" t="s">
        <v>10</v>
      </c>
      <c r="B29" s="2" t="s">
        <v>21</v>
      </c>
      <c r="C29" s="4">
        <v>12041.1</v>
      </c>
      <c r="D29" s="4">
        <v>12157.4</v>
      </c>
      <c r="E29" s="239">
        <v>15000</v>
      </c>
      <c r="F29" s="4">
        <v>403.7</v>
      </c>
      <c r="G29" s="4">
        <v>330.72</v>
      </c>
      <c r="H29" s="4">
        <v>484.96899999999999</v>
      </c>
      <c r="I29" s="4">
        <v>176</v>
      </c>
      <c r="J29" s="4">
        <v>180</v>
      </c>
      <c r="K29" s="4">
        <v>180.75</v>
      </c>
    </row>
    <row r="30" spans="1:11" ht="46.5" customHeight="1">
      <c r="A30" s="236" t="s">
        <v>12</v>
      </c>
      <c r="B30" s="2" t="s">
        <v>22</v>
      </c>
      <c r="C30" s="4">
        <v>15.3</v>
      </c>
      <c r="D30" s="4">
        <v>10.7</v>
      </c>
      <c r="E30" s="239">
        <v>15.76</v>
      </c>
      <c r="F30" s="4">
        <v>11.6</v>
      </c>
      <c r="G30" s="4">
        <v>11.5</v>
      </c>
      <c r="H30" s="4">
        <v>11.446999999999999</v>
      </c>
      <c r="I30" s="4">
        <v>4</v>
      </c>
      <c r="J30" s="4"/>
      <c r="K30" s="4">
        <v>5.75</v>
      </c>
    </row>
    <row r="31" spans="1:11" ht="31.5" customHeight="1">
      <c r="A31" s="236" t="s">
        <v>9</v>
      </c>
      <c r="B31" s="2" t="s">
        <v>23</v>
      </c>
      <c r="C31" s="4">
        <v>5184</v>
      </c>
      <c r="D31" s="4">
        <v>6290.4</v>
      </c>
      <c r="E31" s="239">
        <v>5913.6</v>
      </c>
      <c r="F31" s="4">
        <v>91.5</v>
      </c>
      <c r="G31" s="4">
        <v>147.1</v>
      </c>
      <c r="H31" s="4">
        <v>227.001</v>
      </c>
      <c r="I31" s="4">
        <v>271</v>
      </c>
      <c r="J31" s="4">
        <v>279</v>
      </c>
      <c r="K31" s="4">
        <v>277.125</v>
      </c>
    </row>
    <row r="32" spans="1:11" ht="15">
      <c r="A32" s="236" t="s">
        <v>13</v>
      </c>
      <c r="B32" s="2" t="s">
        <v>24</v>
      </c>
      <c r="C32" s="4">
        <v>3.7</v>
      </c>
      <c r="D32" s="4">
        <v>0.9</v>
      </c>
      <c r="E32" s="239">
        <v>17.2</v>
      </c>
      <c r="F32" s="4"/>
      <c r="G32" s="4"/>
      <c r="H32" s="4"/>
      <c r="I32" s="4"/>
      <c r="J32" s="4">
        <v>65.5</v>
      </c>
      <c r="K32" s="4"/>
    </row>
    <row r="33" spans="1:11" ht="15">
      <c r="A33" s="236" t="s">
        <v>0</v>
      </c>
      <c r="B33" s="2" t="s">
        <v>25</v>
      </c>
      <c r="C33" s="4">
        <v>14.7</v>
      </c>
      <c r="D33" s="4">
        <v>23.3</v>
      </c>
      <c r="E33" s="239">
        <v>19.446999999999999</v>
      </c>
      <c r="F33" s="4">
        <v>73.7</v>
      </c>
      <c r="G33" s="4">
        <v>83.5</v>
      </c>
      <c r="H33" s="4">
        <v>102.087</v>
      </c>
      <c r="I33" s="4">
        <v>202</v>
      </c>
      <c r="J33" s="4">
        <v>210.75</v>
      </c>
      <c r="K33" s="4">
        <v>188</v>
      </c>
    </row>
    <row r="34" spans="1:11" ht="15">
      <c r="A34" s="236" t="s">
        <v>4</v>
      </c>
      <c r="B34" s="2" t="s">
        <v>26</v>
      </c>
      <c r="C34" s="4"/>
      <c r="D34" s="4"/>
      <c r="E34" s="239"/>
      <c r="F34" s="4"/>
      <c r="G34" s="4"/>
      <c r="H34" s="4"/>
      <c r="I34" s="4"/>
      <c r="J34" s="4">
        <v>90.75</v>
      </c>
      <c r="K34" s="4">
        <v>97.5</v>
      </c>
    </row>
    <row r="35" spans="1:11" ht="45.75" customHeight="1">
      <c r="A35" s="236" t="s">
        <v>14</v>
      </c>
      <c r="B35" s="2" t="s">
        <v>27</v>
      </c>
      <c r="C35" s="4"/>
      <c r="D35" s="4"/>
      <c r="E35" s="239"/>
      <c r="F35" s="4"/>
      <c r="G35" s="4"/>
      <c r="H35" s="4"/>
      <c r="I35" s="4"/>
      <c r="J35" s="4">
        <v>0.375</v>
      </c>
      <c r="K35" s="4">
        <v>15</v>
      </c>
    </row>
    <row r="36" spans="1:11" ht="24.75" customHeight="1">
      <c r="A36" s="236" t="s">
        <v>8</v>
      </c>
      <c r="B36" s="2" t="s">
        <v>28</v>
      </c>
      <c r="C36" s="4"/>
      <c r="D36" s="4"/>
      <c r="E36" s="239"/>
      <c r="F36" s="4"/>
      <c r="G36" s="4"/>
      <c r="H36" s="4"/>
      <c r="I36" s="4"/>
      <c r="J36" s="4"/>
      <c r="K36" s="4"/>
    </row>
    <row r="37" spans="1:11" ht="15">
      <c r="A37" s="236" t="s">
        <v>5</v>
      </c>
      <c r="B37" s="2" t="s">
        <v>29</v>
      </c>
      <c r="C37" s="4"/>
      <c r="D37" s="4"/>
      <c r="E37" s="239"/>
      <c r="F37" s="4"/>
      <c r="G37" s="4"/>
      <c r="H37" s="4"/>
      <c r="I37" s="4">
        <v>319.39999999999998</v>
      </c>
      <c r="J37" s="4">
        <v>282.625</v>
      </c>
      <c r="K37" s="4">
        <v>158</v>
      </c>
    </row>
    <row r="38" spans="1:11" ht="20.25" customHeight="1">
      <c r="A38" s="236" t="s">
        <v>1</v>
      </c>
      <c r="B38" s="2" t="s">
        <v>30</v>
      </c>
      <c r="C38" s="4"/>
      <c r="D38" s="4"/>
      <c r="E38" s="239"/>
      <c r="F38" s="4">
        <v>114.3</v>
      </c>
      <c r="G38" s="4">
        <v>105</v>
      </c>
      <c r="H38" s="4">
        <v>98</v>
      </c>
      <c r="I38" s="4">
        <v>588.79999999999995</v>
      </c>
      <c r="J38" s="4">
        <v>593.375</v>
      </c>
      <c r="K38" s="4">
        <v>600.5</v>
      </c>
    </row>
    <row r="39" spans="1:11" ht="28.5" customHeight="1">
      <c r="A39" s="236" t="s">
        <v>3</v>
      </c>
      <c r="B39" s="2" t="s">
        <v>31</v>
      </c>
      <c r="C39" s="4"/>
      <c r="D39" s="4"/>
      <c r="E39" s="239"/>
      <c r="F39" s="4">
        <v>3744.5</v>
      </c>
      <c r="G39" s="4">
        <v>1497.8</v>
      </c>
      <c r="H39" s="4">
        <v>3744.2750000000001</v>
      </c>
      <c r="I39" s="4">
        <v>317.8</v>
      </c>
      <c r="J39" s="4">
        <v>195</v>
      </c>
      <c r="K39" s="4">
        <v>336</v>
      </c>
    </row>
    <row r="40" spans="1:11" ht="20.25" customHeight="1">
      <c r="A40" s="236" t="s">
        <v>11</v>
      </c>
      <c r="B40" s="2" t="s">
        <v>32</v>
      </c>
      <c r="C40" s="4"/>
      <c r="D40" s="4"/>
      <c r="E40" s="239"/>
      <c r="F40" s="4">
        <v>2318.6999999999998</v>
      </c>
      <c r="G40" s="4">
        <v>1217.0999999999999</v>
      </c>
      <c r="H40" s="4">
        <v>1979.2322999999999</v>
      </c>
      <c r="I40" s="4">
        <v>335.5</v>
      </c>
      <c r="J40" s="4">
        <v>310.125</v>
      </c>
      <c r="K40" s="4">
        <v>286.375</v>
      </c>
    </row>
    <row r="41" spans="1:11" ht="15">
      <c r="A41" s="236" t="s">
        <v>2</v>
      </c>
      <c r="B41" s="2" t="s">
        <v>33</v>
      </c>
      <c r="C41" s="4">
        <v>226.9</v>
      </c>
      <c r="D41" s="4">
        <v>3400.85</v>
      </c>
      <c r="E41" s="239">
        <v>1713.35</v>
      </c>
      <c r="F41" s="4">
        <v>22099.599999999999</v>
      </c>
      <c r="G41" s="4">
        <v>23383.363000000001</v>
      </c>
      <c r="H41" s="4">
        <v>13645.062</v>
      </c>
      <c r="I41" s="4">
        <v>2356.6</v>
      </c>
      <c r="J41" s="4">
        <v>1566.75</v>
      </c>
      <c r="K41" s="4">
        <v>1595.75</v>
      </c>
    </row>
    <row r="42" spans="1:11" ht="15">
      <c r="A42" s="236" t="s">
        <v>7</v>
      </c>
      <c r="B42" s="2" t="s">
        <v>34</v>
      </c>
      <c r="C42" s="4">
        <v>37.9</v>
      </c>
      <c r="D42" s="4">
        <v>32.15</v>
      </c>
      <c r="E42" s="239">
        <v>256.38299999999998</v>
      </c>
      <c r="F42" s="4">
        <v>2114.6999999999998</v>
      </c>
      <c r="G42" s="4">
        <v>3021.3510000000001</v>
      </c>
      <c r="H42" s="4">
        <v>6209.9530000000004</v>
      </c>
      <c r="I42" s="4">
        <v>634.29999999999995</v>
      </c>
      <c r="J42" s="4">
        <v>582</v>
      </c>
      <c r="K42" s="4">
        <v>346.5</v>
      </c>
    </row>
    <row r="43" spans="1:11" ht="15">
      <c r="A43" s="236" t="s">
        <v>6</v>
      </c>
      <c r="B43" s="2" t="s">
        <v>35</v>
      </c>
      <c r="C43" s="4"/>
      <c r="D43" s="4"/>
      <c r="E43" s="239"/>
      <c r="F43" s="4">
        <v>1655</v>
      </c>
      <c r="G43" s="4">
        <v>1230.6420000000001</v>
      </c>
      <c r="H43" s="4">
        <v>3202.79</v>
      </c>
      <c r="I43" s="4">
        <v>273.3</v>
      </c>
      <c r="J43" s="4">
        <v>370.25</v>
      </c>
      <c r="K43" s="4">
        <v>409.25</v>
      </c>
    </row>
    <row r="44" spans="1:11" ht="15">
      <c r="A44" s="236" t="s">
        <v>15</v>
      </c>
      <c r="B44" s="2" t="s">
        <v>36</v>
      </c>
      <c r="C44" s="4"/>
      <c r="D44" s="4"/>
      <c r="E44" s="239"/>
      <c r="F44" s="4">
        <v>3080.4</v>
      </c>
      <c r="G44" s="4">
        <v>1693</v>
      </c>
      <c r="H44" s="4">
        <v>2125</v>
      </c>
      <c r="I44" s="4">
        <v>203.9</v>
      </c>
      <c r="J44" s="4"/>
      <c r="K44" s="4">
        <v>176.75</v>
      </c>
    </row>
    <row r="45" spans="1:11" ht="28.5" customHeight="1">
      <c r="A45" s="236" t="s">
        <v>16</v>
      </c>
      <c r="B45" s="2" t="s">
        <v>37</v>
      </c>
      <c r="C45" s="4"/>
      <c r="D45" s="4"/>
      <c r="E45" s="239"/>
      <c r="F45" s="4"/>
      <c r="G45" s="4"/>
      <c r="H45" s="4"/>
      <c r="I45" s="4">
        <v>133</v>
      </c>
      <c r="J45" s="4">
        <v>23.25</v>
      </c>
      <c r="K45" s="4">
        <v>45</v>
      </c>
    </row>
    <row r="46" spans="1:11" ht="15">
      <c r="A46" s="236" t="s">
        <v>17</v>
      </c>
      <c r="B46" s="2" t="s">
        <v>38</v>
      </c>
      <c r="C46" s="4">
        <v>41.8</v>
      </c>
      <c r="D46" s="4">
        <v>70.430000000000007</v>
      </c>
      <c r="E46" s="239">
        <v>123.44589999999999</v>
      </c>
      <c r="F46" s="4">
        <v>2641.7</v>
      </c>
      <c r="G46" s="4">
        <v>1992.6</v>
      </c>
      <c r="H46" s="4">
        <v>1635.0867000000001</v>
      </c>
      <c r="I46" s="4">
        <v>644.5</v>
      </c>
      <c r="J46" s="4"/>
      <c r="K46" s="4"/>
    </row>
    <row r="47" spans="1:11" ht="15">
      <c r="A47" s="236"/>
      <c r="B47" s="2" t="s">
        <v>39</v>
      </c>
      <c r="C47" s="4">
        <f t="shared" ref="C47:K47" si="1">SUM(C29:C46)</f>
        <v>17565.400000000005</v>
      </c>
      <c r="D47" s="4">
        <f t="shared" si="1"/>
        <v>21986.13</v>
      </c>
      <c r="E47" s="239">
        <f t="shared" si="1"/>
        <v>23059.1859</v>
      </c>
      <c r="F47" s="4">
        <f t="shared" si="1"/>
        <v>38349.399999999994</v>
      </c>
      <c r="G47" s="4">
        <f t="shared" si="1"/>
        <v>34713.675999999999</v>
      </c>
      <c r="H47" s="4">
        <f t="shared" si="1"/>
        <v>33464.903000000006</v>
      </c>
      <c r="I47" s="4">
        <f t="shared" si="1"/>
        <v>6460.1</v>
      </c>
      <c r="J47" s="4">
        <f t="shared" si="1"/>
        <v>4749.75</v>
      </c>
      <c r="K47" s="4">
        <f t="shared" si="1"/>
        <v>4718.25</v>
      </c>
    </row>
    <row r="48" spans="1:11">
      <c r="A48" s="242"/>
      <c r="B48" s="243"/>
      <c r="C48" s="243"/>
      <c r="D48" s="243"/>
      <c r="E48" s="244"/>
    </row>
    <row r="49" spans="1:11">
      <c r="A49" s="242"/>
      <c r="B49" s="243"/>
      <c r="C49" s="243"/>
      <c r="D49" s="243"/>
      <c r="E49" s="244"/>
    </row>
    <row r="50" spans="1:11" ht="15">
      <c r="A50" s="236"/>
      <c r="B50" s="7" t="s">
        <v>19</v>
      </c>
      <c r="C50" s="950">
        <v>900005171310</v>
      </c>
      <c r="D50" s="950"/>
      <c r="E50" s="951"/>
      <c r="F50" s="952"/>
      <c r="G50" s="952"/>
      <c r="H50" s="952"/>
      <c r="I50" s="952"/>
      <c r="J50" s="952"/>
      <c r="K50" s="952"/>
    </row>
    <row r="51" spans="1:11" ht="29.25" customHeight="1">
      <c r="A51" s="236"/>
      <c r="B51" s="8" t="s">
        <v>42</v>
      </c>
      <c r="C51" s="943" t="s">
        <v>48</v>
      </c>
      <c r="D51" s="943"/>
      <c r="E51" s="944"/>
      <c r="F51" s="945"/>
      <c r="G51" s="945"/>
      <c r="H51" s="945"/>
      <c r="I51" s="945"/>
      <c r="J51" s="945"/>
      <c r="K51" s="945"/>
    </row>
    <row r="52" spans="1:11" ht="15">
      <c r="A52" s="236" t="s">
        <v>40</v>
      </c>
      <c r="B52" s="7" t="s">
        <v>20</v>
      </c>
      <c r="C52" s="3">
        <v>2012</v>
      </c>
      <c r="D52" s="3">
        <v>2013</v>
      </c>
      <c r="E52" s="237">
        <v>2014</v>
      </c>
      <c r="F52" s="9"/>
      <c r="G52" s="9"/>
      <c r="H52" s="9"/>
      <c r="I52" s="9"/>
      <c r="J52" s="10"/>
      <c r="K52" s="9"/>
    </row>
    <row r="53" spans="1:11" ht="15">
      <c r="A53" s="236" t="s">
        <v>10</v>
      </c>
      <c r="B53" s="7" t="s">
        <v>21</v>
      </c>
      <c r="C53" s="4"/>
      <c r="D53" s="13"/>
      <c r="E53" s="238"/>
      <c r="F53" s="11"/>
      <c r="G53" s="11"/>
      <c r="H53" s="11"/>
      <c r="I53" s="11"/>
      <c r="J53" s="11"/>
      <c r="K53" s="11"/>
    </row>
    <row r="54" spans="1:11" ht="15">
      <c r="A54" s="236" t="s">
        <v>12</v>
      </c>
      <c r="B54" s="7" t="s">
        <v>22</v>
      </c>
      <c r="C54" s="4"/>
      <c r="D54" s="13"/>
      <c r="E54" s="238"/>
      <c r="F54" s="11"/>
      <c r="G54" s="11"/>
      <c r="H54" s="11"/>
      <c r="I54" s="11"/>
      <c r="J54" s="11"/>
      <c r="K54" s="11"/>
    </row>
    <row r="55" spans="1:11" ht="15">
      <c r="A55" s="236" t="s">
        <v>9</v>
      </c>
      <c r="B55" s="7" t="s">
        <v>23</v>
      </c>
      <c r="C55" s="4"/>
      <c r="D55" s="13"/>
      <c r="E55" s="238"/>
      <c r="F55" s="11"/>
      <c r="G55" s="11"/>
      <c r="H55" s="11"/>
      <c r="I55" s="11"/>
      <c r="J55" s="11"/>
      <c r="K55" s="11"/>
    </row>
    <row r="56" spans="1:11" ht="21" customHeight="1">
      <c r="A56" s="236" t="s">
        <v>13</v>
      </c>
      <c r="B56" s="7" t="s">
        <v>24</v>
      </c>
      <c r="C56" s="4"/>
      <c r="D56" s="13"/>
      <c r="E56" s="238"/>
      <c r="G56" s="11"/>
      <c r="H56" s="11"/>
      <c r="I56" s="11"/>
      <c r="J56" s="11"/>
      <c r="K56" s="12"/>
    </row>
    <row r="57" spans="1:11" ht="21" customHeight="1">
      <c r="A57" s="236" t="s">
        <v>0</v>
      </c>
      <c r="B57" s="7" t="s">
        <v>25</v>
      </c>
      <c r="C57" s="4"/>
      <c r="D57" s="13"/>
      <c r="E57" s="238"/>
      <c r="G57" s="11"/>
      <c r="H57" s="11"/>
      <c r="I57" s="11"/>
      <c r="J57" s="11"/>
      <c r="K57" s="11"/>
    </row>
    <row r="58" spans="1:11" ht="21" customHeight="1">
      <c r="A58" s="236" t="s">
        <v>4</v>
      </c>
      <c r="B58" s="7" t="s">
        <v>26</v>
      </c>
      <c r="C58" s="4"/>
      <c r="D58" s="13"/>
      <c r="E58" s="238"/>
      <c r="G58" s="11"/>
      <c r="H58" s="11"/>
      <c r="I58" s="11"/>
      <c r="J58" s="11"/>
      <c r="K58" s="11"/>
    </row>
    <row r="59" spans="1:11" ht="21" customHeight="1">
      <c r="A59" s="236" t="s">
        <v>14</v>
      </c>
      <c r="B59" s="7" t="s">
        <v>27</v>
      </c>
      <c r="C59" s="4"/>
      <c r="D59" s="13"/>
      <c r="E59" s="238"/>
      <c r="G59" s="11"/>
      <c r="H59" s="11"/>
      <c r="I59" s="11"/>
      <c r="J59" s="11"/>
      <c r="K59" s="11"/>
    </row>
    <row r="60" spans="1:11" ht="21" customHeight="1">
      <c r="A60" s="236" t="s">
        <v>8</v>
      </c>
      <c r="B60" s="7" t="s">
        <v>28</v>
      </c>
      <c r="C60" s="4"/>
      <c r="D60" s="13"/>
      <c r="E60" s="238"/>
      <c r="G60" s="11"/>
      <c r="H60" s="11"/>
      <c r="I60" s="11"/>
      <c r="J60" s="11"/>
      <c r="K60" s="11"/>
    </row>
    <row r="61" spans="1:11" ht="21" customHeight="1">
      <c r="A61" s="236" t="s">
        <v>5</v>
      </c>
      <c r="B61" s="7" t="s">
        <v>29</v>
      </c>
      <c r="C61" s="4"/>
      <c r="D61" s="13"/>
      <c r="E61" s="238"/>
      <c r="F61" s="11"/>
      <c r="G61" s="11"/>
      <c r="H61" s="11"/>
      <c r="I61" s="11"/>
      <c r="J61" s="11"/>
      <c r="K61" s="11"/>
    </row>
    <row r="62" spans="1:11" ht="15">
      <c r="A62" s="236" t="s">
        <v>1</v>
      </c>
      <c r="B62" s="7" t="s">
        <v>30</v>
      </c>
      <c r="C62" s="4"/>
      <c r="D62" s="13"/>
      <c r="E62" s="238"/>
      <c r="F62" s="11"/>
      <c r="G62" s="11"/>
      <c r="H62" s="11"/>
      <c r="I62" s="11"/>
      <c r="J62" s="11"/>
      <c r="K62" s="11"/>
    </row>
    <row r="63" spans="1:11" ht="17.399999999999999">
      <c r="A63" s="245" t="s">
        <v>3</v>
      </c>
      <c r="B63" s="7" t="s">
        <v>31</v>
      </c>
      <c r="C63" s="4">
        <v>436121.3</v>
      </c>
      <c r="D63" s="4">
        <v>130046.75199999999</v>
      </c>
      <c r="E63" s="239">
        <v>189639.087</v>
      </c>
      <c r="F63" s="105"/>
      <c r="G63" s="105"/>
      <c r="H63" s="106"/>
      <c r="I63" s="11"/>
      <c r="J63" s="11"/>
      <c r="K63" s="11"/>
    </row>
    <row r="64" spans="1:11" ht="17.399999999999999">
      <c r="A64" s="245" t="s">
        <v>11</v>
      </c>
      <c r="B64" s="7" t="s">
        <v>32</v>
      </c>
      <c r="C64" s="4"/>
      <c r="D64" s="4"/>
      <c r="E64" s="239"/>
      <c r="G64" s="105"/>
      <c r="H64" s="106"/>
      <c r="I64" s="11"/>
      <c r="J64" s="11"/>
      <c r="K64" s="11"/>
    </row>
    <row r="65" spans="1:11" ht="17.399999999999999">
      <c r="A65" s="245" t="s">
        <v>2</v>
      </c>
      <c r="B65" s="7" t="s">
        <v>33</v>
      </c>
      <c r="C65" s="4">
        <v>12016797</v>
      </c>
      <c r="D65" s="4">
        <v>15870000</v>
      </c>
      <c r="E65" s="239">
        <v>16638852</v>
      </c>
      <c r="F65" s="105"/>
      <c r="G65" s="105"/>
      <c r="H65" s="106"/>
      <c r="I65" s="11"/>
      <c r="J65" s="11"/>
      <c r="K65" s="11"/>
    </row>
    <row r="66" spans="1:11" ht="19.5" customHeight="1">
      <c r="A66" s="245" t="s">
        <v>7</v>
      </c>
      <c r="B66" s="7" t="s">
        <v>34</v>
      </c>
      <c r="C66" s="4">
        <v>1848140.9</v>
      </c>
      <c r="D66" s="4">
        <v>1252747</v>
      </c>
      <c r="E66" s="239">
        <v>675000</v>
      </c>
      <c r="F66" s="105"/>
      <c r="G66" s="105"/>
      <c r="H66" s="106"/>
      <c r="I66" s="11"/>
      <c r="J66" s="11"/>
      <c r="K66" s="11"/>
    </row>
    <row r="67" spans="1:11" ht="15">
      <c r="A67" s="236" t="s">
        <v>6</v>
      </c>
      <c r="B67" s="7" t="s">
        <v>35</v>
      </c>
      <c r="C67" s="4">
        <v>1080170</v>
      </c>
      <c r="D67" s="4">
        <v>1338103.0190000001</v>
      </c>
      <c r="E67" s="239">
        <v>854400</v>
      </c>
      <c r="F67" s="105"/>
      <c r="G67" s="105"/>
      <c r="H67" s="106"/>
      <c r="I67" s="11"/>
      <c r="J67" s="11"/>
      <c r="K67" s="11"/>
    </row>
    <row r="68" spans="1:11" ht="17.399999999999999">
      <c r="A68" s="245" t="s">
        <v>15</v>
      </c>
      <c r="B68" s="7" t="s">
        <v>36</v>
      </c>
      <c r="C68" s="4">
        <v>2941999.6</v>
      </c>
      <c r="D68" s="4">
        <v>2215000</v>
      </c>
      <c r="E68" s="239">
        <v>881990</v>
      </c>
      <c r="F68" s="105"/>
      <c r="G68" s="105"/>
      <c r="H68" s="106"/>
      <c r="I68" s="11"/>
      <c r="J68" s="11"/>
      <c r="K68" s="11"/>
    </row>
    <row r="69" spans="1:11" ht="17.399999999999999">
      <c r="A69" s="245" t="s">
        <v>16</v>
      </c>
      <c r="B69" s="7" t="s">
        <v>37</v>
      </c>
      <c r="C69" s="4"/>
      <c r="D69" s="4"/>
      <c r="E69" s="238"/>
      <c r="F69" s="11"/>
      <c r="G69" s="105"/>
      <c r="H69" s="106"/>
      <c r="I69" s="11"/>
      <c r="J69" s="11"/>
      <c r="K69" s="11"/>
    </row>
    <row r="70" spans="1:11" ht="17.399999999999999">
      <c r="A70" s="245" t="s">
        <v>17</v>
      </c>
      <c r="B70" s="7" t="s">
        <v>38</v>
      </c>
      <c r="C70" s="4"/>
      <c r="D70" s="4"/>
      <c r="E70" s="238"/>
      <c r="F70" s="11"/>
      <c r="G70" s="105"/>
      <c r="H70" s="106"/>
      <c r="I70" s="11"/>
      <c r="J70" s="11"/>
      <c r="K70" s="11"/>
    </row>
    <row r="71" spans="1:11" ht="17.399999999999999">
      <c r="A71" s="245"/>
      <c r="B71" s="7" t="s">
        <v>39</v>
      </c>
      <c r="C71" s="4">
        <f>SUM(C53:C70)</f>
        <v>18323228.800000001</v>
      </c>
      <c r="D71" s="4">
        <f>SUM(D53:D70)</f>
        <v>20805896.771000002</v>
      </c>
      <c r="E71" s="239">
        <f>SUM(E53:E70)</f>
        <v>19239881.087000001</v>
      </c>
      <c r="F71" s="11"/>
      <c r="G71" s="11"/>
      <c r="H71" s="11"/>
      <c r="I71" s="11"/>
      <c r="J71" s="11"/>
      <c r="K71" s="11"/>
    </row>
    <row r="72" spans="1:11" ht="15">
      <c r="A72" s="246"/>
      <c r="B72" s="243"/>
      <c r="C72" s="243"/>
      <c r="D72" s="243"/>
      <c r="E72" s="244"/>
    </row>
    <row r="73" spans="1:11" ht="15">
      <c r="A73" s="246"/>
      <c r="B73" s="243"/>
      <c r="C73" s="243"/>
      <c r="D73" s="243"/>
      <c r="E73" s="244"/>
    </row>
    <row r="74" spans="1:11" ht="15">
      <c r="A74" s="246"/>
      <c r="B74" s="243"/>
      <c r="C74" s="243"/>
      <c r="D74" s="243"/>
      <c r="E74" s="244"/>
    </row>
    <row r="75" spans="1:11" ht="15">
      <c r="A75" s="246"/>
      <c r="B75" s="243"/>
      <c r="C75" s="243"/>
      <c r="D75" s="243"/>
      <c r="E75" s="244"/>
    </row>
    <row r="76" spans="1:11" ht="15">
      <c r="A76" s="246"/>
      <c r="B76" s="243"/>
      <c r="C76" s="243"/>
      <c r="D76" s="243"/>
      <c r="E76" s="244"/>
    </row>
    <row r="77" spans="1:11" ht="15">
      <c r="A77" s="246"/>
      <c r="B77" s="243"/>
      <c r="C77" s="243"/>
      <c r="D77" s="243"/>
      <c r="E77" s="244"/>
    </row>
    <row r="78" spans="1:11" ht="15">
      <c r="A78" s="246"/>
      <c r="B78" s="243"/>
      <c r="C78" s="243"/>
      <c r="D78" s="243"/>
      <c r="E78" s="244"/>
    </row>
    <row r="79" spans="1:11" ht="15">
      <c r="A79" s="246"/>
      <c r="B79" s="243"/>
      <c r="C79" s="243"/>
      <c r="D79" s="243"/>
      <c r="E79" s="244"/>
    </row>
    <row r="80" spans="1:11" ht="15">
      <c r="A80" s="246"/>
      <c r="B80" s="243"/>
      <c r="C80" s="243"/>
      <c r="D80" s="243"/>
      <c r="E80" s="244"/>
    </row>
    <row r="81" spans="1:5">
      <c r="A81" s="242"/>
      <c r="B81" s="243"/>
      <c r="C81" s="243"/>
      <c r="D81" s="243"/>
      <c r="E81" s="244"/>
    </row>
    <row r="82" spans="1:5">
      <c r="A82" s="242"/>
      <c r="B82" s="243"/>
      <c r="C82" s="243"/>
      <c r="D82" s="243"/>
      <c r="E82" s="244"/>
    </row>
    <row r="83" spans="1:5">
      <c r="A83" s="242"/>
      <c r="B83" s="243"/>
      <c r="C83" s="243"/>
      <c r="D83" s="243"/>
      <c r="E83" s="244"/>
    </row>
    <row r="84" spans="1:5">
      <c r="A84" s="242"/>
      <c r="B84" s="243"/>
      <c r="C84" s="243"/>
      <c r="D84" s="243"/>
      <c r="E84" s="244"/>
    </row>
    <row r="85" spans="1:5">
      <c r="A85" s="242"/>
      <c r="B85" s="243"/>
      <c r="C85" s="243"/>
      <c r="D85" s="243"/>
      <c r="E85" s="244"/>
    </row>
    <row r="86" spans="1:5">
      <c r="A86" s="242"/>
      <c r="B86" s="243"/>
      <c r="C86" s="243"/>
      <c r="D86" s="243"/>
      <c r="E86" s="244"/>
    </row>
    <row r="87" spans="1:5">
      <c r="A87" s="242"/>
      <c r="B87" s="243"/>
      <c r="C87" s="243"/>
      <c r="D87" s="243"/>
      <c r="E87" s="244"/>
    </row>
    <row r="88" spans="1:5">
      <c r="A88" s="242"/>
      <c r="B88" s="243"/>
      <c r="C88" s="243"/>
      <c r="D88" s="243"/>
      <c r="E88" s="244"/>
    </row>
    <row r="89" spans="1:5">
      <c r="A89" s="242"/>
      <c r="B89" s="243"/>
      <c r="C89" s="243"/>
      <c r="D89" s="243"/>
      <c r="E89" s="244"/>
    </row>
    <row r="90" spans="1:5">
      <c r="A90" s="242"/>
      <c r="B90" s="243"/>
      <c r="C90" s="243"/>
      <c r="D90" s="243"/>
      <c r="E90" s="244"/>
    </row>
    <row r="91" spans="1:5" ht="13.8" thickBot="1">
      <c r="A91" s="242"/>
      <c r="B91" s="243"/>
      <c r="C91" s="243"/>
      <c r="D91" s="243"/>
      <c r="E91" s="244"/>
    </row>
    <row r="92" spans="1:5" ht="18" thickBot="1">
      <c r="A92" s="209"/>
      <c r="B92" s="210"/>
      <c r="C92" s="211"/>
      <c r="D92" s="211"/>
      <c r="E92" s="212"/>
    </row>
  </sheetData>
  <mergeCells count="20">
    <mergeCell ref="A1:K1"/>
    <mergeCell ref="A2:K2"/>
    <mergeCell ref="C26:E26"/>
    <mergeCell ref="I26:K26"/>
    <mergeCell ref="C3:E3"/>
    <mergeCell ref="F3:H3"/>
    <mergeCell ref="I3:K3"/>
    <mergeCell ref="F26:H26"/>
    <mergeCell ref="C4:E4"/>
    <mergeCell ref="F4:H4"/>
    <mergeCell ref="C51:E51"/>
    <mergeCell ref="F51:H51"/>
    <mergeCell ref="I51:K51"/>
    <mergeCell ref="I4:K4"/>
    <mergeCell ref="F27:H27"/>
    <mergeCell ref="C27:E27"/>
    <mergeCell ref="I27:K27"/>
    <mergeCell ref="C50:E50"/>
    <mergeCell ref="F50:H50"/>
    <mergeCell ref="I50:K50"/>
  </mergeCells>
  <phoneticPr fontId="2" type="noConversion"/>
  <printOptions horizontalCentered="1" verticalCentered="1"/>
  <pageMargins left="0.2" right="0.19" top="0.25" bottom="0.28000000000000003" header="0" footer="0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0" workbookViewId="0">
      <selection activeCell="P31" sqref="P31"/>
    </sheetView>
  </sheetViews>
  <sheetFormatPr defaultColWidth="9.109375" defaultRowHeight="15"/>
  <cols>
    <col min="1" max="1" width="4.88671875" style="256" customWidth="1"/>
    <col min="2" max="2" width="28.44140625" style="256" customWidth="1"/>
    <col min="3" max="3" width="18.109375" style="256" customWidth="1"/>
    <col min="4" max="4" width="19.5546875" style="256" customWidth="1"/>
    <col min="5" max="5" width="21.5546875" style="256" customWidth="1"/>
    <col min="6" max="6" width="13.6640625" style="257" bestFit="1" customWidth="1"/>
    <col min="7" max="7" width="12.88671875" style="257" bestFit="1" customWidth="1"/>
    <col min="8" max="8" width="13.6640625" style="257" bestFit="1" customWidth="1"/>
    <col min="9" max="9" width="12.33203125" style="256" customWidth="1"/>
    <col min="10" max="10" width="11.109375" style="256" customWidth="1"/>
    <col min="11" max="11" width="12.6640625" style="256" customWidth="1"/>
    <col min="12" max="12" width="11.33203125" style="256" customWidth="1"/>
    <col min="13" max="13" width="12.88671875" style="256" customWidth="1"/>
    <col min="14" max="14" width="12" style="256" bestFit="1" customWidth="1"/>
    <col min="15" max="15" width="12.88671875" style="256" customWidth="1"/>
    <col min="16" max="16384" width="9.109375" style="256"/>
  </cols>
  <sheetData>
    <row r="1" spans="1:17" ht="0.75" customHeight="1"/>
    <row r="2" spans="1:17" ht="18" hidden="1" customHeight="1"/>
    <row r="3" spans="1:17" ht="21.75" customHeight="1">
      <c r="A3" s="1077" t="s">
        <v>199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</row>
    <row r="4" spans="1:17" ht="0.75" customHeight="1"/>
    <row r="5" spans="1:17" ht="115.5" customHeight="1">
      <c r="A5" s="1076" t="s">
        <v>217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</row>
    <row r="6" spans="1:17" hidden="1">
      <c r="B6" s="258"/>
    </row>
    <row r="7" spans="1:17" ht="15.6" thickBot="1">
      <c r="B7" s="258"/>
      <c r="E7" s="256" t="s">
        <v>200</v>
      </c>
    </row>
    <row r="8" spans="1:17" s="259" customFormat="1" ht="53.25" customHeight="1">
      <c r="A8" s="1078" t="s">
        <v>201</v>
      </c>
      <c r="B8" s="1080" t="s">
        <v>67</v>
      </c>
      <c r="C8" s="1082" t="s">
        <v>202</v>
      </c>
      <c r="D8" s="1074" t="s">
        <v>203</v>
      </c>
      <c r="E8" s="1075"/>
      <c r="F8" s="1074" t="s">
        <v>213</v>
      </c>
      <c r="G8" s="1075"/>
      <c r="H8" s="1074" t="s">
        <v>214</v>
      </c>
      <c r="I8" s="1075"/>
      <c r="J8" s="1074" t="s">
        <v>215</v>
      </c>
      <c r="K8" s="1075"/>
      <c r="L8" s="1074" t="s">
        <v>216</v>
      </c>
      <c r="M8" s="1075"/>
    </row>
    <row r="9" spans="1:17" s="259" customFormat="1" ht="45.75" customHeight="1" thickBot="1">
      <c r="A9" s="1079"/>
      <c r="B9" s="1081"/>
      <c r="C9" s="1083"/>
      <c r="D9" s="260" t="s">
        <v>204</v>
      </c>
      <c r="E9" s="261" t="s">
        <v>205</v>
      </c>
      <c r="F9" s="266" t="s">
        <v>211</v>
      </c>
      <c r="G9" s="267" t="s">
        <v>212</v>
      </c>
      <c r="H9" s="266" t="s">
        <v>211</v>
      </c>
      <c r="I9" s="267" t="s">
        <v>212</v>
      </c>
      <c r="J9" s="266" t="s">
        <v>211</v>
      </c>
      <c r="K9" s="267" t="s">
        <v>212</v>
      </c>
      <c r="L9" s="266" t="s">
        <v>211</v>
      </c>
      <c r="M9" s="267" t="s">
        <v>212</v>
      </c>
    </row>
    <row r="10" spans="1:17" s="259" customFormat="1" ht="17.25" customHeight="1" thickBot="1">
      <c r="A10" s="278"/>
      <c r="B10" s="280">
        <v>1</v>
      </c>
      <c r="C10" s="273">
        <v>2</v>
      </c>
      <c r="D10" s="273">
        <v>3</v>
      </c>
      <c r="E10" s="274">
        <v>4</v>
      </c>
      <c r="F10" s="275"/>
      <c r="G10" s="275"/>
      <c r="H10" s="275"/>
      <c r="I10" s="276"/>
      <c r="J10" s="276"/>
      <c r="K10" s="276"/>
      <c r="L10" s="276"/>
      <c r="M10" s="281"/>
    </row>
    <row r="11" spans="1:17" s="259" customFormat="1" ht="18.75" customHeight="1">
      <c r="A11" s="272"/>
      <c r="B11" s="335" t="s">
        <v>39</v>
      </c>
      <c r="C11" s="336">
        <f>C12+C15+C19+C26</f>
        <v>94421</v>
      </c>
      <c r="D11" s="336">
        <f>D12+D15+D19+D26</f>
        <v>16569.3</v>
      </c>
      <c r="E11" s="337">
        <f>E12+E15+E19+E26</f>
        <v>77851.700000000012</v>
      </c>
      <c r="F11" s="338">
        <f>F12+F15+F19+F26</f>
        <v>0</v>
      </c>
      <c r="G11" s="338">
        <f t="shared" ref="G11:M11" si="0">G12+G15+G19+G26</f>
        <v>0</v>
      </c>
      <c r="H11" s="338">
        <f t="shared" si="0"/>
        <v>4400</v>
      </c>
      <c r="I11" s="338">
        <f t="shared" si="0"/>
        <v>5700</v>
      </c>
      <c r="J11" s="338">
        <f t="shared" si="0"/>
        <v>3200</v>
      </c>
      <c r="K11" s="338">
        <f t="shared" si="0"/>
        <v>32300</v>
      </c>
      <c r="L11" s="338">
        <f t="shared" si="0"/>
        <v>8969.2999999999993</v>
      </c>
      <c r="M11" s="339">
        <f t="shared" si="0"/>
        <v>39851.699999999997</v>
      </c>
      <c r="N11" s="339">
        <f>N12+N15+N19+N26</f>
        <v>16569.3</v>
      </c>
      <c r="O11" s="339">
        <f>O12+O15+O19+O26</f>
        <v>77851.700000000012</v>
      </c>
    </row>
    <row r="12" spans="1:17" s="259" customFormat="1" ht="19.5" customHeight="1">
      <c r="A12" s="340">
        <v>1</v>
      </c>
      <c r="B12" s="341" t="s">
        <v>134</v>
      </c>
      <c r="C12" s="342">
        <f>D12+E12</f>
        <v>7159.1</v>
      </c>
      <c r="D12" s="268">
        <f>D14</f>
        <v>0</v>
      </c>
      <c r="E12" s="342">
        <f>E14</f>
        <v>7159.1</v>
      </c>
      <c r="F12" s="270">
        <v>0</v>
      </c>
      <c r="G12" s="270">
        <v>0</v>
      </c>
      <c r="H12" s="287">
        <f t="shared" ref="H12:M12" si="1">H14</f>
        <v>0</v>
      </c>
      <c r="I12" s="343">
        <f t="shared" si="1"/>
        <v>524.1</v>
      </c>
      <c r="J12" s="270">
        <f t="shared" si="1"/>
        <v>0</v>
      </c>
      <c r="K12" s="342">
        <f t="shared" si="1"/>
        <v>2970</v>
      </c>
      <c r="L12" s="270">
        <f t="shared" si="1"/>
        <v>0</v>
      </c>
      <c r="M12" s="342">
        <f t="shared" si="1"/>
        <v>3665</v>
      </c>
      <c r="N12" s="344">
        <f t="shared" ref="N12:N28" si="2">F12+H12+J12+L12</f>
        <v>0</v>
      </c>
      <c r="O12" s="344">
        <f t="shared" ref="O12:O28" si="3">G12+I12+K12+M12</f>
        <v>7159.1</v>
      </c>
      <c r="P12" s="285">
        <f>N12-D12</f>
        <v>0</v>
      </c>
      <c r="Q12" s="285">
        <f>O12-E12</f>
        <v>0</v>
      </c>
    </row>
    <row r="13" spans="1:17" s="259" customFormat="1" ht="19.5" customHeight="1">
      <c r="A13" s="340"/>
      <c r="B13" s="345" t="s">
        <v>206</v>
      </c>
      <c r="C13" s="262"/>
      <c r="D13" s="262"/>
      <c r="E13" s="262"/>
      <c r="F13" s="270"/>
      <c r="G13" s="270"/>
      <c r="H13" s="287"/>
      <c r="I13" s="288"/>
      <c r="J13" s="271"/>
      <c r="K13" s="271"/>
      <c r="L13" s="271"/>
      <c r="M13" s="271"/>
      <c r="N13" s="344"/>
      <c r="O13" s="344"/>
      <c r="P13" s="285">
        <f t="shared" ref="P13:P25" si="4">N13-D13</f>
        <v>0</v>
      </c>
      <c r="Q13" s="285">
        <f t="shared" ref="Q13:Q25" si="5">O13-E13</f>
        <v>0</v>
      </c>
    </row>
    <row r="14" spans="1:17" s="259" customFormat="1" ht="19.5" customHeight="1">
      <c r="A14" s="340"/>
      <c r="B14" s="345" t="s">
        <v>97</v>
      </c>
      <c r="C14" s="264">
        <f>D14+E14</f>
        <v>7159.1</v>
      </c>
      <c r="D14" s="268">
        <v>0</v>
      </c>
      <c r="E14" s="264">
        <v>7159.1</v>
      </c>
      <c r="F14" s="270">
        <v>0</v>
      </c>
      <c r="G14" s="270">
        <v>0</v>
      </c>
      <c r="H14" s="287">
        <f>D14*26.555/100</f>
        <v>0</v>
      </c>
      <c r="I14" s="346">
        <v>524.1</v>
      </c>
      <c r="J14" s="271">
        <f>D14*19.312/100</f>
        <v>0</v>
      </c>
      <c r="K14" s="271">
        <v>2970</v>
      </c>
      <c r="L14" s="271">
        <f>D14*54.132/100</f>
        <v>0</v>
      </c>
      <c r="M14" s="347">
        <v>3665</v>
      </c>
      <c r="N14" s="344">
        <f t="shared" si="2"/>
        <v>0</v>
      </c>
      <c r="O14" s="344">
        <f t="shared" si="3"/>
        <v>7159.1</v>
      </c>
      <c r="P14" s="285">
        <f t="shared" si="4"/>
        <v>0</v>
      </c>
      <c r="Q14" s="285">
        <f t="shared" si="5"/>
        <v>0</v>
      </c>
    </row>
    <row r="15" spans="1:17" s="263" customFormat="1" ht="18" customHeight="1">
      <c r="A15" s="340">
        <v>2</v>
      </c>
      <c r="B15" s="341" t="s">
        <v>115</v>
      </c>
      <c r="C15" s="342">
        <f t="shared" ref="C15:O15" si="6">C17+C18</f>
        <v>52506.399999999994</v>
      </c>
      <c r="D15" s="342">
        <f t="shared" si="6"/>
        <v>9294.4</v>
      </c>
      <c r="E15" s="342">
        <f t="shared" si="6"/>
        <v>43212</v>
      </c>
      <c r="F15" s="348">
        <f t="shared" si="6"/>
        <v>0</v>
      </c>
      <c r="G15" s="348">
        <f t="shared" si="6"/>
        <v>0</v>
      </c>
      <c r="H15" s="349">
        <f t="shared" si="6"/>
        <v>2468.1999999999998</v>
      </c>
      <c r="I15" s="350">
        <f t="shared" si="6"/>
        <v>3163.7</v>
      </c>
      <c r="J15" s="348">
        <f t="shared" si="6"/>
        <v>1795.2</v>
      </c>
      <c r="K15" s="348">
        <f t="shared" si="6"/>
        <v>17928.199999999997</v>
      </c>
      <c r="L15" s="348">
        <f t="shared" si="6"/>
        <v>5031</v>
      </c>
      <c r="M15" s="348">
        <f t="shared" si="6"/>
        <v>22120.100000000002</v>
      </c>
      <c r="N15" s="348">
        <f t="shared" si="6"/>
        <v>9294.4</v>
      </c>
      <c r="O15" s="348">
        <f t="shared" si="6"/>
        <v>43212</v>
      </c>
      <c r="P15" s="285">
        <f t="shared" si="4"/>
        <v>0</v>
      </c>
      <c r="Q15" s="285">
        <f t="shared" si="5"/>
        <v>0</v>
      </c>
    </row>
    <row r="16" spans="1:17" s="259" customFormat="1" ht="15" customHeight="1">
      <c r="A16" s="351"/>
      <c r="B16" s="345" t="s">
        <v>206</v>
      </c>
      <c r="C16" s="352"/>
      <c r="D16" s="352"/>
      <c r="E16" s="352"/>
      <c r="F16" s="270"/>
      <c r="G16" s="270"/>
      <c r="H16" s="287"/>
      <c r="I16" s="346"/>
      <c r="J16" s="271"/>
      <c r="K16" s="271"/>
      <c r="L16" s="271"/>
      <c r="M16" s="271"/>
      <c r="N16" s="344"/>
      <c r="O16" s="344"/>
      <c r="P16" s="285">
        <f t="shared" si="4"/>
        <v>0</v>
      </c>
      <c r="Q16" s="285">
        <f t="shared" si="5"/>
        <v>0</v>
      </c>
    </row>
    <row r="17" spans="1:17" s="259" customFormat="1" ht="19.5" customHeight="1">
      <c r="A17" s="351"/>
      <c r="B17" s="345" t="s">
        <v>71</v>
      </c>
      <c r="C17" s="264">
        <f>D17+E17</f>
        <v>4588.2</v>
      </c>
      <c r="D17" s="264">
        <v>1376.2</v>
      </c>
      <c r="E17" s="264">
        <v>3212</v>
      </c>
      <c r="F17" s="270">
        <v>0</v>
      </c>
      <c r="G17" s="270">
        <v>0</v>
      </c>
      <c r="H17" s="287">
        <v>365.5</v>
      </c>
      <c r="I17" s="346">
        <v>235.2</v>
      </c>
      <c r="J17" s="271">
        <v>265.7</v>
      </c>
      <c r="K17" s="271">
        <v>1332.6</v>
      </c>
      <c r="L17" s="271">
        <v>745</v>
      </c>
      <c r="M17" s="347">
        <v>1644.2</v>
      </c>
      <c r="N17" s="344">
        <f t="shared" si="2"/>
        <v>1376.2</v>
      </c>
      <c r="O17" s="344">
        <f t="shared" si="3"/>
        <v>3212</v>
      </c>
      <c r="P17" s="285">
        <f t="shared" si="4"/>
        <v>0</v>
      </c>
      <c r="Q17" s="285">
        <f t="shared" si="5"/>
        <v>0</v>
      </c>
    </row>
    <row r="18" spans="1:17" s="259" customFormat="1" ht="17.25" customHeight="1">
      <c r="A18" s="351"/>
      <c r="B18" s="345" t="s">
        <v>207</v>
      </c>
      <c r="C18" s="264">
        <f>D18+E18</f>
        <v>47918.2</v>
      </c>
      <c r="D18" s="264">
        <v>7918.2</v>
      </c>
      <c r="E18" s="264">
        <v>40000</v>
      </c>
      <c r="F18" s="270">
        <v>0</v>
      </c>
      <c r="G18" s="270">
        <v>0</v>
      </c>
      <c r="H18" s="287">
        <v>2102.6999999999998</v>
      </c>
      <c r="I18" s="346">
        <v>2928.5</v>
      </c>
      <c r="J18" s="271">
        <v>1529.5</v>
      </c>
      <c r="K18" s="271">
        <v>16595.599999999999</v>
      </c>
      <c r="L18" s="271">
        <v>4286</v>
      </c>
      <c r="M18" s="347">
        <v>20475.900000000001</v>
      </c>
      <c r="N18" s="344">
        <f t="shared" si="2"/>
        <v>7918.2</v>
      </c>
      <c r="O18" s="344">
        <f t="shared" si="3"/>
        <v>40000</v>
      </c>
      <c r="P18" s="285">
        <f t="shared" si="4"/>
        <v>0</v>
      </c>
      <c r="Q18" s="285">
        <f t="shared" si="5"/>
        <v>0</v>
      </c>
    </row>
    <row r="19" spans="1:17" ht="19.5" customHeight="1">
      <c r="A19" s="353">
        <v>3</v>
      </c>
      <c r="B19" s="341" t="s">
        <v>208</v>
      </c>
      <c r="C19" s="342">
        <f t="shared" ref="C19:O19" si="7">C21+C22+C23+C24+C25</f>
        <v>33540.899999999994</v>
      </c>
      <c r="D19" s="342">
        <f t="shared" si="7"/>
        <v>7274.9</v>
      </c>
      <c r="E19" s="342">
        <f t="shared" si="7"/>
        <v>26266</v>
      </c>
      <c r="F19" s="348">
        <f t="shared" si="7"/>
        <v>0</v>
      </c>
      <c r="G19" s="348">
        <f t="shared" si="7"/>
        <v>0</v>
      </c>
      <c r="H19" s="349">
        <f t="shared" si="7"/>
        <v>1931.8</v>
      </c>
      <c r="I19" s="350">
        <f t="shared" si="7"/>
        <v>1923.2</v>
      </c>
      <c r="J19" s="348">
        <f t="shared" si="7"/>
        <v>1404.8</v>
      </c>
      <c r="K19" s="348">
        <f t="shared" si="7"/>
        <v>10897.9</v>
      </c>
      <c r="L19" s="348">
        <f t="shared" si="7"/>
        <v>3938.2999999999997</v>
      </c>
      <c r="M19" s="348">
        <f t="shared" si="7"/>
        <v>13444.9</v>
      </c>
      <c r="N19" s="348">
        <f t="shared" si="7"/>
        <v>7274.9</v>
      </c>
      <c r="O19" s="348">
        <f t="shared" si="7"/>
        <v>26266</v>
      </c>
      <c r="P19" s="285">
        <f t="shared" si="4"/>
        <v>0</v>
      </c>
      <c r="Q19" s="285">
        <f t="shared" si="5"/>
        <v>0</v>
      </c>
    </row>
    <row r="20" spans="1:17" ht="18" customHeight="1">
      <c r="A20" s="354"/>
      <c r="B20" s="345" t="s">
        <v>206</v>
      </c>
      <c r="C20" s="355"/>
      <c r="D20" s="355"/>
      <c r="E20" s="355"/>
      <c r="F20" s="270"/>
      <c r="G20" s="270"/>
      <c r="H20" s="287">
        <f>D20*26.55/100</f>
        <v>0</v>
      </c>
      <c r="I20" s="356"/>
      <c r="J20" s="357"/>
      <c r="K20" s="357"/>
      <c r="L20" s="357"/>
      <c r="M20" s="357"/>
      <c r="N20" s="344"/>
      <c r="O20" s="344"/>
      <c r="P20" s="285">
        <f t="shared" si="4"/>
        <v>0</v>
      </c>
      <c r="Q20" s="285">
        <f t="shared" si="5"/>
        <v>0</v>
      </c>
    </row>
    <row r="21" spans="1:17" ht="18" customHeight="1">
      <c r="A21" s="354"/>
      <c r="B21" s="345" t="s">
        <v>80</v>
      </c>
      <c r="C21" s="264">
        <f>D21+E21</f>
        <v>6338.6</v>
      </c>
      <c r="D21" s="268">
        <v>0</v>
      </c>
      <c r="E21" s="264">
        <v>6338.6</v>
      </c>
      <c r="F21" s="270">
        <v>0</v>
      </c>
      <c r="G21" s="270">
        <v>0</v>
      </c>
      <c r="H21" s="287">
        <f>D21*26.555/100</f>
        <v>0</v>
      </c>
      <c r="I21" s="346">
        <v>464.1</v>
      </c>
      <c r="J21" s="271">
        <f>D21*19.312/100</f>
        <v>0</v>
      </c>
      <c r="K21" s="271">
        <v>2629.8</v>
      </c>
      <c r="L21" s="271">
        <f>D21*54.132/100</f>
        <v>0</v>
      </c>
      <c r="M21" s="347">
        <v>3244.7</v>
      </c>
      <c r="N21" s="344">
        <f t="shared" si="2"/>
        <v>0</v>
      </c>
      <c r="O21" s="344">
        <f t="shared" si="3"/>
        <v>6338.6</v>
      </c>
      <c r="P21" s="285">
        <f t="shared" si="4"/>
        <v>0</v>
      </c>
      <c r="Q21" s="285">
        <f t="shared" si="5"/>
        <v>0</v>
      </c>
    </row>
    <row r="22" spans="1:17" ht="18" customHeight="1">
      <c r="A22" s="354"/>
      <c r="B22" s="345" t="s">
        <v>79</v>
      </c>
      <c r="C22" s="264">
        <f>D22+E22</f>
        <v>16500</v>
      </c>
      <c r="D22" s="264">
        <v>2250</v>
      </c>
      <c r="E22" s="264">
        <v>14250</v>
      </c>
      <c r="F22" s="270">
        <v>0</v>
      </c>
      <c r="G22" s="270">
        <v>0</v>
      </c>
      <c r="H22" s="287">
        <v>597.5</v>
      </c>
      <c r="I22" s="346">
        <v>1043.3</v>
      </c>
      <c r="J22" s="271">
        <v>434.5</v>
      </c>
      <c r="K22" s="271">
        <v>5912.7</v>
      </c>
      <c r="L22" s="271">
        <v>1218</v>
      </c>
      <c r="M22" s="271">
        <v>7294</v>
      </c>
      <c r="N22" s="344">
        <f t="shared" si="2"/>
        <v>2250</v>
      </c>
      <c r="O22" s="344">
        <f t="shared" si="3"/>
        <v>14250</v>
      </c>
      <c r="P22" s="285">
        <f t="shared" si="4"/>
        <v>0</v>
      </c>
      <c r="Q22" s="285">
        <f t="shared" si="5"/>
        <v>0</v>
      </c>
    </row>
    <row r="23" spans="1:17" ht="18" customHeight="1">
      <c r="A23" s="354"/>
      <c r="B23" s="345" t="s">
        <v>83</v>
      </c>
      <c r="C23" s="264">
        <f>D23+E23</f>
        <v>3340.3</v>
      </c>
      <c r="D23" s="264">
        <v>3340.3</v>
      </c>
      <c r="E23" s="268">
        <v>0</v>
      </c>
      <c r="F23" s="270">
        <v>0</v>
      </c>
      <c r="G23" s="270">
        <v>0</v>
      </c>
      <c r="H23" s="287">
        <v>887</v>
      </c>
      <c r="I23" s="346">
        <f>E23*7.321/100</f>
        <v>0</v>
      </c>
      <c r="J23" s="347">
        <v>645.1</v>
      </c>
      <c r="K23" s="271">
        <f>E23*41.489/100</f>
        <v>0</v>
      </c>
      <c r="L23" s="271">
        <v>1808.2</v>
      </c>
      <c r="M23" s="271">
        <f>E23*51.189/100</f>
        <v>0</v>
      </c>
      <c r="N23" s="344">
        <f t="shared" si="2"/>
        <v>3340.3</v>
      </c>
      <c r="O23" s="344">
        <f t="shared" si="3"/>
        <v>0</v>
      </c>
      <c r="P23" s="285">
        <f t="shared" si="4"/>
        <v>0</v>
      </c>
      <c r="Q23" s="285">
        <f t="shared" si="5"/>
        <v>0</v>
      </c>
    </row>
    <row r="24" spans="1:17" ht="18" customHeight="1">
      <c r="A24" s="354"/>
      <c r="B24" s="345" t="s">
        <v>84</v>
      </c>
      <c r="C24" s="264">
        <f>D24+E24</f>
        <v>1389.2</v>
      </c>
      <c r="D24" s="264">
        <v>689.2</v>
      </c>
      <c r="E24" s="264">
        <v>700</v>
      </c>
      <c r="F24" s="270">
        <v>0</v>
      </c>
      <c r="G24" s="270">
        <v>0</v>
      </c>
      <c r="H24" s="287">
        <v>183</v>
      </c>
      <c r="I24" s="346">
        <v>51.3</v>
      </c>
      <c r="J24" s="271">
        <v>133</v>
      </c>
      <c r="K24" s="271">
        <v>290.39999999999998</v>
      </c>
      <c r="L24" s="271">
        <v>373.2</v>
      </c>
      <c r="M24" s="271">
        <v>358.3</v>
      </c>
      <c r="N24" s="344">
        <f t="shared" si="2"/>
        <v>689.2</v>
      </c>
      <c r="O24" s="344">
        <f t="shared" si="3"/>
        <v>700</v>
      </c>
      <c r="P24" s="285">
        <f t="shared" si="4"/>
        <v>0</v>
      </c>
      <c r="Q24" s="285">
        <f t="shared" si="5"/>
        <v>0</v>
      </c>
    </row>
    <row r="25" spans="1:17" ht="18" customHeight="1">
      <c r="A25" s="354"/>
      <c r="B25" s="345" t="s">
        <v>82</v>
      </c>
      <c r="C25" s="264">
        <f>D25+E25</f>
        <v>5972.7999999999993</v>
      </c>
      <c r="D25" s="264">
        <v>995.4</v>
      </c>
      <c r="E25" s="264">
        <v>4977.3999999999996</v>
      </c>
      <c r="F25" s="270">
        <v>0</v>
      </c>
      <c r="G25" s="270">
        <v>0</v>
      </c>
      <c r="H25" s="287">
        <v>264.3</v>
      </c>
      <c r="I25" s="346">
        <v>364.5</v>
      </c>
      <c r="J25" s="271">
        <v>192.2</v>
      </c>
      <c r="K25" s="271">
        <v>2065</v>
      </c>
      <c r="L25" s="271">
        <v>538.9</v>
      </c>
      <c r="M25" s="347">
        <v>2547.9</v>
      </c>
      <c r="N25" s="344">
        <f t="shared" si="2"/>
        <v>995.4</v>
      </c>
      <c r="O25" s="344">
        <f t="shared" si="3"/>
        <v>4977.3999999999996</v>
      </c>
      <c r="P25" s="285">
        <f t="shared" si="4"/>
        <v>0</v>
      </c>
      <c r="Q25" s="285">
        <f t="shared" si="5"/>
        <v>0</v>
      </c>
    </row>
    <row r="26" spans="1:17" ht="15.6">
      <c r="A26" s="353">
        <v>4</v>
      </c>
      <c r="B26" s="341" t="s">
        <v>209</v>
      </c>
      <c r="C26" s="342">
        <f>C28</f>
        <v>1214.5999999999999</v>
      </c>
      <c r="D26" s="268">
        <f>D28</f>
        <v>0</v>
      </c>
      <c r="E26" s="342">
        <f>E28</f>
        <v>1214.5999999999999</v>
      </c>
      <c r="F26" s="348">
        <f t="shared" ref="F26:O26" si="8">F28</f>
        <v>0</v>
      </c>
      <c r="G26" s="348">
        <f t="shared" si="8"/>
        <v>0</v>
      </c>
      <c r="H26" s="349">
        <f t="shared" si="8"/>
        <v>0</v>
      </c>
      <c r="I26" s="350">
        <f t="shared" si="8"/>
        <v>89</v>
      </c>
      <c r="J26" s="348">
        <f t="shared" si="8"/>
        <v>0</v>
      </c>
      <c r="K26" s="348">
        <f t="shared" si="8"/>
        <v>503.9</v>
      </c>
      <c r="L26" s="348">
        <f t="shared" si="8"/>
        <v>0</v>
      </c>
      <c r="M26" s="348">
        <f t="shared" si="8"/>
        <v>621.70000000000005</v>
      </c>
      <c r="N26" s="348">
        <f t="shared" si="8"/>
        <v>0</v>
      </c>
      <c r="O26" s="348">
        <f t="shared" si="8"/>
        <v>1214.5999999999999</v>
      </c>
    </row>
    <row r="27" spans="1:17" ht="15.6">
      <c r="A27" s="358"/>
      <c r="B27" s="345" t="s">
        <v>206</v>
      </c>
      <c r="C27" s="358"/>
      <c r="D27" s="358"/>
      <c r="E27" s="358"/>
      <c r="F27" s="270"/>
      <c r="G27" s="270"/>
      <c r="H27" s="359"/>
      <c r="I27" s="356"/>
      <c r="J27" s="357"/>
      <c r="K27" s="357"/>
      <c r="L27" s="357"/>
      <c r="M27" s="357"/>
      <c r="N27" s="344"/>
      <c r="O27" s="344"/>
    </row>
    <row r="28" spans="1:17" ht="15.6">
      <c r="A28" s="358"/>
      <c r="B28" s="358" t="s">
        <v>210</v>
      </c>
      <c r="C28" s="360">
        <f>D28+E28</f>
        <v>1214.5999999999999</v>
      </c>
      <c r="D28" s="358"/>
      <c r="E28" s="361">
        <v>1214.5999999999999</v>
      </c>
      <c r="F28" s="270">
        <v>0</v>
      </c>
      <c r="G28" s="270">
        <v>0</v>
      </c>
      <c r="H28" s="287">
        <f>D28*26.6/100</f>
        <v>0</v>
      </c>
      <c r="I28" s="346">
        <v>89</v>
      </c>
      <c r="J28" s="271">
        <f>D28*19.312/100</f>
        <v>0</v>
      </c>
      <c r="K28" s="271">
        <v>503.9</v>
      </c>
      <c r="L28" s="271">
        <f>D28*54.132/100</f>
        <v>0</v>
      </c>
      <c r="M28" s="347">
        <v>621.70000000000005</v>
      </c>
      <c r="N28" s="344">
        <f t="shared" si="2"/>
        <v>0</v>
      </c>
      <c r="O28" s="344">
        <f t="shared" si="3"/>
        <v>1214.5999999999999</v>
      </c>
    </row>
    <row r="30" spans="1:17">
      <c r="H30" s="257">
        <f t="shared" ref="H30:M30" si="9">H15+H19+H26+H14</f>
        <v>4400</v>
      </c>
      <c r="I30" s="289">
        <f t="shared" si="9"/>
        <v>5700</v>
      </c>
      <c r="J30" s="257">
        <f t="shared" si="9"/>
        <v>3200</v>
      </c>
      <c r="K30" s="257">
        <f t="shared" si="9"/>
        <v>32300</v>
      </c>
      <c r="L30" s="257">
        <f t="shared" si="9"/>
        <v>8969.2999999999993</v>
      </c>
      <c r="M30" s="257">
        <f t="shared" si="9"/>
        <v>39851.699999999997</v>
      </c>
    </row>
    <row r="33" spans="4:12">
      <c r="D33" s="269">
        <f>D11-16569.3</f>
        <v>0</v>
      </c>
      <c r="E33" s="269">
        <f>E11-77851.7</f>
        <v>0</v>
      </c>
    </row>
    <row r="36" spans="4:12">
      <c r="G36" s="257">
        <v>94421</v>
      </c>
      <c r="I36" s="256">
        <v>10100</v>
      </c>
      <c r="J36" s="256">
        <v>35500</v>
      </c>
      <c r="K36" s="256">
        <v>48821</v>
      </c>
    </row>
    <row r="38" spans="4:12">
      <c r="G38" s="257">
        <v>16569.3</v>
      </c>
      <c r="I38" s="256">
        <v>4400</v>
      </c>
      <c r="J38" s="256">
        <v>3200</v>
      </c>
      <c r="K38" s="256">
        <v>8969.2999999999993</v>
      </c>
    </row>
    <row r="39" spans="4:12">
      <c r="I39" s="256">
        <f>I38/G38*100</f>
        <v>26.555135099249817</v>
      </c>
      <c r="J39" s="256">
        <f>J38/G38*100</f>
        <v>19.312825526727138</v>
      </c>
      <c r="K39" s="256">
        <f>K38/G38*100</f>
        <v>54.132039374023044</v>
      </c>
    </row>
    <row r="41" spans="4:12">
      <c r="I41" s="256">
        <v>26.6</v>
      </c>
      <c r="J41" s="256">
        <v>19.3</v>
      </c>
      <c r="K41" s="256">
        <v>54.1</v>
      </c>
      <c r="L41" s="286"/>
    </row>
    <row r="43" spans="4:12">
      <c r="G43" s="257">
        <v>77851.7</v>
      </c>
      <c r="I43" s="256">
        <v>5700</v>
      </c>
      <c r="J43" s="256">
        <v>32300</v>
      </c>
      <c r="K43" s="256">
        <v>39851.699999999997</v>
      </c>
    </row>
    <row r="45" spans="4:12">
      <c r="I45" s="256">
        <f>I43/G43*100</f>
        <v>7.3216127586167037</v>
      </c>
      <c r="J45" s="256">
        <f>J43/G43*100</f>
        <v>41.489138965494654</v>
      </c>
      <c r="K45" s="256">
        <f>K43/G43*100</f>
        <v>51.189248275888644</v>
      </c>
    </row>
    <row r="47" spans="4:12">
      <c r="I47" s="256">
        <v>7.3</v>
      </c>
      <c r="J47" s="256">
        <v>41.5</v>
      </c>
      <c r="K47" s="256">
        <v>51.2</v>
      </c>
    </row>
  </sheetData>
  <mergeCells count="10">
    <mergeCell ref="F8:G8"/>
    <mergeCell ref="H8:I8"/>
    <mergeCell ref="J8:K8"/>
    <mergeCell ref="L8:M8"/>
    <mergeCell ref="A5:M5"/>
    <mergeCell ref="A3:M3"/>
    <mergeCell ref="A8:A9"/>
    <mergeCell ref="B8:B9"/>
    <mergeCell ref="C8:C9"/>
    <mergeCell ref="D8:E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10" sqref="C10"/>
    </sheetView>
  </sheetViews>
  <sheetFormatPr defaultColWidth="9.109375" defaultRowHeight="15"/>
  <cols>
    <col min="1" max="1" width="4.88671875" style="256" customWidth="1"/>
    <col min="2" max="2" width="28.44140625" style="256" customWidth="1"/>
    <col min="3" max="3" width="18.109375" style="256" customWidth="1"/>
    <col min="4" max="5" width="21.5546875" style="256" customWidth="1"/>
    <col min="6" max="6" width="13.6640625" style="257" bestFit="1" customWidth="1"/>
    <col min="7" max="7" width="12.88671875" style="257" bestFit="1" customWidth="1"/>
    <col min="8" max="8" width="13.6640625" style="257" bestFit="1" customWidth="1"/>
    <col min="9" max="11" width="12.33203125" style="256" customWidth="1"/>
    <col min="12" max="12" width="11.109375" style="256" customWidth="1"/>
    <col min="13" max="15" width="12.6640625" style="256" customWidth="1"/>
    <col min="16" max="16" width="11.33203125" style="256" customWidth="1"/>
    <col min="17" max="17" width="12.88671875" style="256" customWidth="1"/>
    <col min="18" max="16384" width="9.109375" style="256"/>
  </cols>
  <sheetData>
    <row r="1" spans="1:17" ht="0.75" customHeight="1"/>
    <row r="2" spans="1:17" ht="18" hidden="1" customHeight="1"/>
    <row r="3" spans="1:17" ht="21.75" customHeight="1">
      <c r="A3" s="1077" t="s">
        <v>199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  <c r="N3" s="1077"/>
      <c r="O3" s="1077"/>
      <c r="P3" s="1077"/>
      <c r="Q3" s="1077"/>
    </row>
    <row r="4" spans="1:17" ht="0.75" customHeight="1"/>
    <row r="5" spans="1:17" ht="115.5" customHeight="1">
      <c r="A5" s="1076" t="s">
        <v>217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  <c r="N5" s="1076"/>
      <c r="O5" s="1076"/>
      <c r="P5" s="1076"/>
      <c r="Q5" s="1076"/>
    </row>
    <row r="6" spans="1:17" hidden="1">
      <c r="B6" s="258"/>
    </row>
    <row r="7" spans="1:17" ht="15.6" thickBot="1">
      <c r="B7" s="258"/>
      <c r="Q7" s="256" t="s">
        <v>125</v>
      </c>
    </row>
    <row r="8" spans="1:17" s="259" customFormat="1" ht="53.25" customHeight="1">
      <c r="A8" s="1078" t="s">
        <v>201</v>
      </c>
      <c r="B8" s="1080" t="s">
        <v>67</v>
      </c>
      <c r="C8" s="1082" t="s">
        <v>202</v>
      </c>
      <c r="D8" s="1084" t="s">
        <v>203</v>
      </c>
      <c r="E8" s="1085"/>
      <c r="F8" s="1074" t="s">
        <v>213</v>
      </c>
      <c r="G8" s="1075"/>
      <c r="H8" s="1074" t="s">
        <v>214</v>
      </c>
      <c r="I8" s="1075"/>
      <c r="J8" s="1084" t="s">
        <v>219</v>
      </c>
      <c r="K8" s="1085"/>
      <c r="L8" s="1074" t="s">
        <v>215</v>
      </c>
      <c r="M8" s="1075"/>
      <c r="N8" s="1084" t="s">
        <v>218</v>
      </c>
      <c r="O8" s="1085"/>
      <c r="P8" s="1074" t="s">
        <v>216</v>
      </c>
      <c r="Q8" s="1075"/>
    </row>
    <row r="9" spans="1:17" s="259" customFormat="1" ht="45.75" customHeight="1" thickBot="1">
      <c r="A9" s="1079"/>
      <c r="B9" s="1081"/>
      <c r="C9" s="1083"/>
      <c r="D9" s="303" t="s">
        <v>204</v>
      </c>
      <c r="E9" s="304" t="s">
        <v>205</v>
      </c>
      <c r="F9" s="266" t="s">
        <v>211</v>
      </c>
      <c r="G9" s="267" t="s">
        <v>212</v>
      </c>
      <c r="H9" s="266" t="s">
        <v>211</v>
      </c>
      <c r="I9" s="267" t="s">
        <v>212</v>
      </c>
      <c r="J9" s="290" t="s">
        <v>211</v>
      </c>
      <c r="K9" s="291" t="s">
        <v>212</v>
      </c>
      <c r="L9" s="266" t="s">
        <v>211</v>
      </c>
      <c r="M9" s="267" t="s">
        <v>212</v>
      </c>
      <c r="N9" s="290" t="s">
        <v>211</v>
      </c>
      <c r="O9" s="291" t="s">
        <v>212</v>
      </c>
      <c r="P9" s="266" t="s">
        <v>211</v>
      </c>
      <c r="Q9" s="267" t="s">
        <v>212</v>
      </c>
    </row>
    <row r="10" spans="1:17" s="259" customFormat="1" ht="18.75" customHeight="1" thickBot="1">
      <c r="A10" s="362"/>
      <c r="B10" s="363" t="s">
        <v>39</v>
      </c>
      <c r="C10" s="364">
        <f>C11+C14+C18+C25</f>
        <v>94421</v>
      </c>
      <c r="D10" s="365">
        <f>N10+P10</f>
        <v>16569.3</v>
      </c>
      <c r="E10" s="365">
        <f>O10+Q10</f>
        <v>77851.7</v>
      </c>
      <c r="F10" s="365">
        <f>F11+F14+F18+F25</f>
        <v>0</v>
      </c>
      <c r="G10" s="365">
        <f t="shared" ref="G10:Q10" si="0">G11+G14+G18+G25</f>
        <v>0</v>
      </c>
      <c r="H10" s="365">
        <f t="shared" si="0"/>
        <v>4400</v>
      </c>
      <c r="I10" s="365">
        <f t="shared" si="0"/>
        <v>5700</v>
      </c>
      <c r="J10" s="365">
        <f>F10+H10</f>
        <v>4400</v>
      </c>
      <c r="K10" s="365">
        <f>G10+I10</f>
        <v>5700</v>
      </c>
      <c r="L10" s="365">
        <f t="shared" si="0"/>
        <v>3200</v>
      </c>
      <c r="M10" s="365">
        <f t="shared" si="0"/>
        <v>32300</v>
      </c>
      <c r="N10" s="365">
        <f>J10+L10</f>
        <v>7600</v>
      </c>
      <c r="O10" s="365">
        <f>K10+M10</f>
        <v>38000</v>
      </c>
      <c r="P10" s="365">
        <f t="shared" si="0"/>
        <v>8969.2999999999993</v>
      </c>
      <c r="Q10" s="366">
        <f t="shared" si="0"/>
        <v>39851.699999999997</v>
      </c>
    </row>
    <row r="11" spans="1:17" s="259" customFormat="1" ht="19.5" customHeight="1" thickBot="1">
      <c r="A11" s="305">
        <v>1</v>
      </c>
      <c r="B11" s="277" t="s">
        <v>134</v>
      </c>
      <c r="C11" s="321">
        <f>C13</f>
        <v>7159.1</v>
      </c>
      <c r="D11" s="330">
        <f>D13</f>
        <v>0</v>
      </c>
      <c r="E11" s="330">
        <f t="shared" ref="E11:E27" si="1">O11+Q11</f>
        <v>7159.1</v>
      </c>
      <c r="F11" s="297">
        <v>0</v>
      </c>
      <c r="G11" s="297">
        <v>0</v>
      </c>
      <c r="H11" s="297">
        <f t="shared" ref="H11:Q11" si="2">H13</f>
        <v>0</v>
      </c>
      <c r="I11" s="298">
        <f t="shared" si="2"/>
        <v>524.1</v>
      </c>
      <c r="J11" s="300">
        <f t="shared" ref="J11:J27" si="3">F11+H11</f>
        <v>0</v>
      </c>
      <c r="K11" s="300">
        <f t="shared" ref="K11:K27" si="4">G11+I11</f>
        <v>524.1</v>
      </c>
      <c r="L11" s="297">
        <f t="shared" si="2"/>
        <v>0</v>
      </c>
      <c r="M11" s="295">
        <f t="shared" si="2"/>
        <v>2970</v>
      </c>
      <c r="N11" s="300">
        <f t="shared" ref="N11:N27" si="5">J11+L11</f>
        <v>0</v>
      </c>
      <c r="O11" s="300">
        <f t="shared" ref="O11:O27" si="6">K11+M11</f>
        <v>3494.1</v>
      </c>
      <c r="P11" s="297">
        <f t="shared" si="2"/>
        <v>0</v>
      </c>
      <c r="Q11" s="296">
        <f t="shared" si="2"/>
        <v>3665</v>
      </c>
    </row>
    <row r="12" spans="1:17" s="259" customFormat="1" ht="19.5" customHeight="1">
      <c r="A12" s="306"/>
      <c r="B12" s="284" t="s">
        <v>206</v>
      </c>
      <c r="C12" s="322"/>
      <c r="D12" s="331"/>
      <c r="E12" s="331"/>
      <c r="F12" s="294"/>
      <c r="G12" s="294"/>
      <c r="H12" s="294"/>
      <c r="I12" s="294"/>
      <c r="J12" s="301"/>
      <c r="K12" s="301"/>
      <c r="L12" s="294"/>
      <c r="M12" s="294"/>
      <c r="N12" s="301"/>
      <c r="O12" s="301"/>
      <c r="P12" s="294"/>
      <c r="Q12" s="315"/>
    </row>
    <row r="13" spans="1:17" s="259" customFormat="1" ht="19.5" customHeight="1" thickBot="1">
      <c r="A13" s="307">
        <v>1.1000000000000001</v>
      </c>
      <c r="B13" s="283" t="s">
        <v>97</v>
      </c>
      <c r="C13" s="323">
        <f>D13+E13</f>
        <v>7159.1</v>
      </c>
      <c r="D13" s="332">
        <f t="shared" ref="D13:D27" si="7">N13+P13</f>
        <v>0</v>
      </c>
      <c r="E13" s="332">
        <f t="shared" si="1"/>
        <v>7159.1</v>
      </c>
      <c r="F13" s="299">
        <v>0</v>
      </c>
      <c r="G13" s="299">
        <v>0</v>
      </c>
      <c r="H13" s="299">
        <v>0</v>
      </c>
      <c r="I13" s="299">
        <v>524.1</v>
      </c>
      <c r="J13" s="302">
        <f t="shared" si="3"/>
        <v>0</v>
      </c>
      <c r="K13" s="302">
        <f t="shared" si="4"/>
        <v>524.1</v>
      </c>
      <c r="L13" s="299">
        <v>0</v>
      </c>
      <c r="M13" s="299">
        <v>2970</v>
      </c>
      <c r="N13" s="302">
        <f t="shared" si="5"/>
        <v>0</v>
      </c>
      <c r="O13" s="302">
        <f t="shared" si="6"/>
        <v>3494.1</v>
      </c>
      <c r="P13" s="299">
        <v>0</v>
      </c>
      <c r="Q13" s="316">
        <v>3665</v>
      </c>
    </row>
    <row r="14" spans="1:17" s="263" customFormat="1" ht="18" customHeight="1" thickBot="1">
      <c r="A14" s="305">
        <v>2</v>
      </c>
      <c r="B14" s="277" t="s">
        <v>115</v>
      </c>
      <c r="C14" s="321">
        <f>C16+C17</f>
        <v>52506.399999999994</v>
      </c>
      <c r="D14" s="330">
        <f>D16+D17</f>
        <v>9294.4</v>
      </c>
      <c r="E14" s="330">
        <f>E16+E17</f>
        <v>43212</v>
      </c>
      <c r="F14" s="295">
        <f t="shared" ref="F14:Q14" si="8">F16+F17</f>
        <v>0</v>
      </c>
      <c r="G14" s="295">
        <f t="shared" si="8"/>
        <v>0</v>
      </c>
      <c r="H14" s="295">
        <f t="shared" si="8"/>
        <v>2468.1999999999998</v>
      </c>
      <c r="I14" s="295">
        <f t="shared" si="8"/>
        <v>3163.7</v>
      </c>
      <c r="J14" s="300">
        <f t="shared" si="3"/>
        <v>2468.1999999999998</v>
      </c>
      <c r="K14" s="300">
        <f t="shared" si="4"/>
        <v>3163.7</v>
      </c>
      <c r="L14" s="295">
        <f t="shared" si="8"/>
        <v>1795.2</v>
      </c>
      <c r="M14" s="295">
        <f t="shared" si="8"/>
        <v>17928.199999999997</v>
      </c>
      <c r="N14" s="300">
        <f t="shared" si="5"/>
        <v>4263.3999999999996</v>
      </c>
      <c r="O14" s="300">
        <f t="shared" si="6"/>
        <v>21091.899999999998</v>
      </c>
      <c r="P14" s="295">
        <f t="shared" si="8"/>
        <v>5031</v>
      </c>
      <c r="Q14" s="296">
        <f t="shared" si="8"/>
        <v>22120.100000000002</v>
      </c>
    </row>
    <row r="15" spans="1:17" s="259" customFormat="1" ht="15" customHeight="1">
      <c r="A15" s="308"/>
      <c r="B15" s="284" t="s">
        <v>206</v>
      </c>
      <c r="C15" s="324"/>
      <c r="D15" s="331"/>
      <c r="E15" s="331"/>
      <c r="F15" s="294"/>
      <c r="G15" s="294"/>
      <c r="H15" s="294"/>
      <c r="I15" s="294"/>
      <c r="J15" s="301"/>
      <c r="K15" s="301"/>
      <c r="L15" s="294"/>
      <c r="M15" s="294"/>
      <c r="N15" s="301"/>
      <c r="O15" s="301"/>
      <c r="P15" s="294"/>
      <c r="Q15" s="315"/>
    </row>
    <row r="16" spans="1:17" s="259" customFormat="1" ht="19.5" customHeight="1">
      <c r="A16" s="309">
        <v>2.1</v>
      </c>
      <c r="B16" s="282" t="s">
        <v>71</v>
      </c>
      <c r="C16" s="325">
        <f>D16+E16</f>
        <v>4588.2</v>
      </c>
      <c r="D16" s="333">
        <f t="shared" si="7"/>
        <v>1376.2</v>
      </c>
      <c r="E16" s="333">
        <f t="shared" si="1"/>
        <v>3212</v>
      </c>
      <c r="F16" s="293">
        <v>0</v>
      </c>
      <c r="G16" s="293">
        <v>0</v>
      </c>
      <c r="H16" s="293">
        <v>365.5</v>
      </c>
      <c r="I16" s="293">
        <v>235.2</v>
      </c>
      <c r="J16" s="292">
        <f t="shared" si="3"/>
        <v>365.5</v>
      </c>
      <c r="K16" s="292">
        <f t="shared" si="4"/>
        <v>235.2</v>
      </c>
      <c r="L16" s="293">
        <v>265.7</v>
      </c>
      <c r="M16" s="293">
        <v>1332.6</v>
      </c>
      <c r="N16" s="292">
        <f t="shared" si="5"/>
        <v>631.20000000000005</v>
      </c>
      <c r="O16" s="292">
        <f t="shared" si="6"/>
        <v>1567.8</v>
      </c>
      <c r="P16" s="293">
        <v>745</v>
      </c>
      <c r="Q16" s="317">
        <v>1644.2</v>
      </c>
    </row>
    <row r="17" spans="1:17" s="259" customFormat="1" ht="17.25" customHeight="1" thickBot="1">
      <c r="A17" s="310">
        <v>2.2000000000000002</v>
      </c>
      <c r="B17" s="283" t="s">
        <v>207</v>
      </c>
      <c r="C17" s="323">
        <f>D17+E17</f>
        <v>47918.2</v>
      </c>
      <c r="D17" s="332">
        <f t="shared" si="7"/>
        <v>7918.2</v>
      </c>
      <c r="E17" s="332">
        <f t="shared" si="1"/>
        <v>40000</v>
      </c>
      <c r="F17" s="299">
        <v>0</v>
      </c>
      <c r="G17" s="299">
        <v>0</v>
      </c>
      <c r="H17" s="299">
        <v>2102.6999999999998</v>
      </c>
      <c r="I17" s="299">
        <v>2928.5</v>
      </c>
      <c r="J17" s="302">
        <f t="shared" si="3"/>
        <v>2102.6999999999998</v>
      </c>
      <c r="K17" s="302">
        <f t="shared" si="4"/>
        <v>2928.5</v>
      </c>
      <c r="L17" s="299">
        <v>1529.5</v>
      </c>
      <c r="M17" s="299">
        <v>16595.599999999999</v>
      </c>
      <c r="N17" s="302">
        <f t="shared" si="5"/>
        <v>3632.2</v>
      </c>
      <c r="O17" s="302">
        <f t="shared" si="6"/>
        <v>19524.099999999999</v>
      </c>
      <c r="P17" s="299">
        <v>4286</v>
      </c>
      <c r="Q17" s="316">
        <v>20475.900000000001</v>
      </c>
    </row>
    <row r="18" spans="1:17" ht="19.5" customHeight="1" thickBot="1">
      <c r="A18" s="311">
        <v>3</v>
      </c>
      <c r="B18" s="277" t="s">
        <v>208</v>
      </c>
      <c r="C18" s="321">
        <f t="shared" ref="C18:Q18" si="9">C20+C21+C22+C23+C24</f>
        <v>33540.899999999994</v>
      </c>
      <c r="D18" s="330">
        <f>D20+D21+D22+D23+D24</f>
        <v>7274.9</v>
      </c>
      <c r="E18" s="330">
        <f>E20+E21+E22+E23+E24</f>
        <v>26266</v>
      </c>
      <c r="F18" s="295">
        <f t="shared" si="9"/>
        <v>0</v>
      </c>
      <c r="G18" s="295">
        <f t="shared" si="9"/>
        <v>0</v>
      </c>
      <c r="H18" s="295">
        <f t="shared" si="9"/>
        <v>1931.8</v>
      </c>
      <c r="I18" s="295">
        <f t="shared" si="9"/>
        <v>1923.2</v>
      </c>
      <c r="J18" s="300">
        <f t="shared" si="3"/>
        <v>1931.8</v>
      </c>
      <c r="K18" s="300">
        <f t="shared" si="4"/>
        <v>1923.2</v>
      </c>
      <c r="L18" s="295">
        <f t="shared" si="9"/>
        <v>1404.8</v>
      </c>
      <c r="M18" s="295">
        <f t="shared" si="9"/>
        <v>10897.9</v>
      </c>
      <c r="N18" s="300">
        <f t="shared" si="5"/>
        <v>3336.6</v>
      </c>
      <c r="O18" s="300">
        <f t="shared" si="6"/>
        <v>12821.1</v>
      </c>
      <c r="P18" s="295">
        <f t="shared" si="9"/>
        <v>3938.2999999999997</v>
      </c>
      <c r="Q18" s="296">
        <f t="shared" si="9"/>
        <v>13444.9</v>
      </c>
    </row>
    <row r="19" spans="1:17" ht="18" customHeight="1">
      <c r="A19" s="312"/>
      <c r="B19" s="284" t="s">
        <v>206</v>
      </c>
      <c r="C19" s="326"/>
      <c r="D19" s="331"/>
      <c r="E19" s="331"/>
      <c r="F19" s="294"/>
      <c r="G19" s="294"/>
      <c r="H19" s="294"/>
      <c r="I19" s="294"/>
      <c r="J19" s="301"/>
      <c r="K19" s="301"/>
      <c r="L19" s="294"/>
      <c r="M19" s="294"/>
      <c r="N19" s="301"/>
      <c r="O19" s="301"/>
      <c r="P19" s="294"/>
      <c r="Q19" s="315"/>
    </row>
    <row r="20" spans="1:17" ht="18" customHeight="1">
      <c r="A20" s="313">
        <v>3.1</v>
      </c>
      <c r="B20" s="282" t="s">
        <v>80</v>
      </c>
      <c r="C20" s="325">
        <f>D20+E20</f>
        <v>6338.6</v>
      </c>
      <c r="D20" s="333">
        <f t="shared" si="7"/>
        <v>0</v>
      </c>
      <c r="E20" s="333">
        <f t="shared" si="1"/>
        <v>6338.6</v>
      </c>
      <c r="F20" s="293">
        <v>0</v>
      </c>
      <c r="G20" s="293">
        <v>0</v>
      </c>
      <c r="H20" s="293">
        <v>0</v>
      </c>
      <c r="I20" s="293">
        <v>464.1</v>
      </c>
      <c r="J20" s="292">
        <f t="shared" si="3"/>
        <v>0</v>
      </c>
      <c r="K20" s="292">
        <f t="shared" si="4"/>
        <v>464.1</v>
      </c>
      <c r="L20" s="293">
        <v>0</v>
      </c>
      <c r="M20" s="293">
        <v>2629.8</v>
      </c>
      <c r="N20" s="292">
        <f t="shared" si="5"/>
        <v>0</v>
      </c>
      <c r="O20" s="292">
        <f t="shared" si="6"/>
        <v>3093.9</v>
      </c>
      <c r="P20" s="293">
        <v>0</v>
      </c>
      <c r="Q20" s="317">
        <v>3244.7</v>
      </c>
    </row>
    <row r="21" spans="1:17" ht="18" customHeight="1">
      <c r="A21" s="313">
        <v>3.2</v>
      </c>
      <c r="B21" s="282" t="s">
        <v>79</v>
      </c>
      <c r="C21" s="325">
        <f>D21+E21</f>
        <v>16500</v>
      </c>
      <c r="D21" s="333">
        <f t="shared" si="7"/>
        <v>2250</v>
      </c>
      <c r="E21" s="333">
        <f t="shared" si="1"/>
        <v>14250</v>
      </c>
      <c r="F21" s="293">
        <v>0</v>
      </c>
      <c r="G21" s="293">
        <v>0</v>
      </c>
      <c r="H21" s="293">
        <v>597.5</v>
      </c>
      <c r="I21" s="293">
        <v>1043.3</v>
      </c>
      <c r="J21" s="292">
        <f t="shared" si="3"/>
        <v>597.5</v>
      </c>
      <c r="K21" s="292">
        <f t="shared" si="4"/>
        <v>1043.3</v>
      </c>
      <c r="L21" s="293">
        <v>434.5</v>
      </c>
      <c r="M21" s="293">
        <v>5912.7</v>
      </c>
      <c r="N21" s="292">
        <f t="shared" si="5"/>
        <v>1032</v>
      </c>
      <c r="O21" s="292">
        <f t="shared" si="6"/>
        <v>6956</v>
      </c>
      <c r="P21" s="293">
        <v>1218</v>
      </c>
      <c r="Q21" s="317">
        <v>7294</v>
      </c>
    </row>
    <row r="22" spans="1:17" ht="18" customHeight="1">
      <c r="A22" s="313">
        <v>3.3</v>
      </c>
      <c r="B22" s="282" t="s">
        <v>83</v>
      </c>
      <c r="C22" s="325">
        <f>D22+E22</f>
        <v>3340.3</v>
      </c>
      <c r="D22" s="333">
        <f t="shared" si="7"/>
        <v>3340.3</v>
      </c>
      <c r="E22" s="333">
        <f t="shared" si="1"/>
        <v>0</v>
      </c>
      <c r="F22" s="293">
        <v>0</v>
      </c>
      <c r="G22" s="293">
        <v>0</v>
      </c>
      <c r="H22" s="293">
        <v>887</v>
      </c>
      <c r="I22" s="293">
        <v>0</v>
      </c>
      <c r="J22" s="292">
        <f t="shared" si="3"/>
        <v>887</v>
      </c>
      <c r="K22" s="292">
        <f t="shared" si="4"/>
        <v>0</v>
      </c>
      <c r="L22" s="293">
        <v>645.1</v>
      </c>
      <c r="M22" s="293">
        <v>0</v>
      </c>
      <c r="N22" s="292">
        <f t="shared" si="5"/>
        <v>1532.1</v>
      </c>
      <c r="O22" s="292">
        <f t="shared" si="6"/>
        <v>0</v>
      </c>
      <c r="P22" s="293">
        <v>1808.2</v>
      </c>
      <c r="Q22" s="317">
        <v>0</v>
      </c>
    </row>
    <row r="23" spans="1:17" ht="18" customHeight="1">
      <c r="A23" s="313">
        <v>3.4</v>
      </c>
      <c r="B23" s="282" t="s">
        <v>84</v>
      </c>
      <c r="C23" s="325">
        <f>D23+E23</f>
        <v>1389.2</v>
      </c>
      <c r="D23" s="333">
        <f t="shared" si="7"/>
        <v>689.2</v>
      </c>
      <c r="E23" s="333">
        <f t="shared" si="1"/>
        <v>700</v>
      </c>
      <c r="F23" s="293">
        <v>0</v>
      </c>
      <c r="G23" s="293">
        <v>0</v>
      </c>
      <c r="H23" s="293">
        <v>183</v>
      </c>
      <c r="I23" s="293">
        <v>51.3</v>
      </c>
      <c r="J23" s="292">
        <f t="shared" si="3"/>
        <v>183</v>
      </c>
      <c r="K23" s="292">
        <f t="shared" si="4"/>
        <v>51.3</v>
      </c>
      <c r="L23" s="293">
        <v>133</v>
      </c>
      <c r="M23" s="293">
        <v>290.39999999999998</v>
      </c>
      <c r="N23" s="292">
        <f t="shared" si="5"/>
        <v>316</v>
      </c>
      <c r="O23" s="292">
        <f t="shared" si="6"/>
        <v>341.7</v>
      </c>
      <c r="P23" s="293">
        <v>373.2</v>
      </c>
      <c r="Q23" s="317">
        <v>358.3</v>
      </c>
    </row>
    <row r="24" spans="1:17" ht="18" customHeight="1" thickBot="1">
      <c r="A24" s="314">
        <v>3.5</v>
      </c>
      <c r="B24" s="283" t="s">
        <v>82</v>
      </c>
      <c r="C24" s="323">
        <f>D24+E24</f>
        <v>5972.7999999999993</v>
      </c>
      <c r="D24" s="332">
        <f t="shared" si="7"/>
        <v>995.4</v>
      </c>
      <c r="E24" s="332">
        <f t="shared" si="1"/>
        <v>4977.3999999999996</v>
      </c>
      <c r="F24" s="299">
        <v>0</v>
      </c>
      <c r="G24" s="299">
        <v>0</v>
      </c>
      <c r="H24" s="299">
        <v>264.3</v>
      </c>
      <c r="I24" s="299">
        <v>364.5</v>
      </c>
      <c r="J24" s="302">
        <f t="shared" si="3"/>
        <v>264.3</v>
      </c>
      <c r="K24" s="302">
        <f t="shared" si="4"/>
        <v>364.5</v>
      </c>
      <c r="L24" s="299">
        <v>192.2</v>
      </c>
      <c r="M24" s="299">
        <v>2065</v>
      </c>
      <c r="N24" s="302">
        <f t="shared" si="5"/>
        <v>456.5</v>
      </c>
      <c r="O24" s="302">
        <f t="shared" si="6"/>
        <v>2429.5</v>
      </c>
      <c r="P24" s="299">
        <v>538.9</v>
      </c>
      <c r="Q24" s="316">
        <v>2547.9</v>
      </c>
    </row>
    <row r="25" spans="1:17" ht="18.600000000000001" thickBot="1">
      <c r="A25" s="311">
        <v>4</v>
      </c>
      <c r="B25" s="277" t="s">
        <v>209</v>
      </c>
      <c r="C25" s="321">
        <f>C27</f>
        <v>1214.5999999999999</v>
      </c>
      <c r="D25" s="330">
        <f>D27</f>
        <v>0</v>
      </c>
      <c r="E25" s="330">
        <f>E27</f>
        <v>1214.5999999999999</v>
      </c>
      <c r="F25" s="295">
        <f t="shared" ref="F25:Q25" si="10">F27</f>
        <v>0</v>
      </c>
      <c r="G25" s="295">
        <f t="shared" si="10"/>
        <v>0</v>
      </c>
      <c r="H25" s="295">
        <f t="shared" si="10"/>
        <v>0</v>
      </c>
      <c r="I25" s="295">
        <f t="shared" si="10"/>
        <v>89</v>
      </c>
      <c r="J25" s="300">
        <f t="shared" si="3"/>
        <v>0</v>
      </c>
      <c r="K25" s="300">
        <f t="shared" si="4"/>
        <v>89</v>
      </c>
      <c r="L25" s="295">
        <f t="shared" si="10"/>
        <v>0</v>
      </c>
      <c r="M25" s="295">
        <f t="shared" si="10"/>
        <v>503.9</v>
      </c>
      <c r="N25" s="300">
        <f t="shared" si="5"/>
        <v>0</v>
      </c>
      <c r="O25" s="300">
        <f t="shared" si="6"/>
        <v>592.9</v>
      </c>
      <c r="P25" s="295">
        <f t="shared" si="10"/>
        <v>0</v>
      </c>
      <c r="Q25" s="296">
        <f t="shared" si="10"/>
        <v>621.70000000000005</v>
      </c>
    </row>
    <row r="26" spans="1:17" ht="17.399999999999999">
      <c r="A26" s="328"/>
      <c r="B26" s="284" t="s">
        <v>206</v>
      </c>
      <c r="C26" s="327"/>
      <c r="D26" s="331"/>
      <c r="E26" s="331"/>
      <c r="F26" s="294"/>
      <c r="G26" s="294"/>
      <c r="H26" s="294"/>
      <c r="I26" s="294"/>
      <c r="J26" s="301"/>
      <c r="K26" s="301"/>
      <c r="L26" s="294"/>
      <c r="M26" s="294"/>
      <c r="N26" s="301"/>
      <c r="O26" s="301"/>
      <c r="P26" s="294"/>
      <c r="Q26" s="315"/>
    </row>
    <row r="27" spans="1:17" ht="18" thickBot="1">
      <c r="A27" s="279">
        <v>4.0999999999999996</v>
      </c>
      <c r="B27" s="265" t="s">
        <v>210</v>
      </c>
      <c r="C27" s="329">
        <f>D27+E27</f>
        <v>1214.5999999999999</v>
      </c>
      <c r="D27" s="334">
        <f t="shared" si="7"/>
        <v>0</v>
      </c>
      <c r="E27" s="334">
        <f t="shared" si="1"/>
        <v>1214.5999999999999</v>
      </c>
      <c r="F27" s="319">
        <v>0</v>
      </c>
      <c r="G27" s="319">
        <v>0</v>
      </c>
      <c r="H27" s="319">
        <v>0</v>
      </c>
      <c r="I27" s="319">
        <v>89</v>
      </c>
      <c r="J27" s="318">
        <f t="shared" si="3"/>
        <v>0</v>
      </c>
      <c r="K27" s="318">
        <f t="shared" si="4"/>
        <v>89</v>
      </c>
      <c r="L27" s="319">
        <v>0</v>
      </c>
      <c r="M27" s="319">
        <v>503.9</v>
      </c>
      <c r="N27" s="318">
        <f t="shared" si="5"/>
        <v>0</v>
      </c>
      <c r="O27" s="318">
        <f t="shared" si="6"/>
        <v>592.9</v>
      </c>
      <c r="P27" s="319">
        <v>0</v>
      </c>
      <c r="Q27" s="320">
        <v>621.70000000000005</v>
      </c>
    </row>
  </sheetData>
  <mergeCells count="12">
    <mergeCell ref="D8:E8"/>
    <mergeCell ref="A3:Q3"/>
    <mergeCell ref="A5:Q5"/>
    <mergeCell ref="A8:A9"/>
    <mergeCell ref="B8:B9"/>
    <mergeCell ref="C8:C9"/>
    <mergeCell ref="F8:G8"/>
    <mergeCell ref="H8:I8"/>
    <mergeCell ref="L8:M8"/>
    <mergeCell ref="P8:Q8"/>
    <mergeCell ref="J8:K8"/>
    <mergeCell ref="N8:O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opLeftCell="B1" workbookViewId="0">
      <pane ySplit="7" topLeftCell="A8" activePane="bottomLeft" state="frozen"/>
      <selection activeCell="B1" sqref="B1"/>
      <selection pane="bottomLeft" activeCell="R2" sqref="R2"/>
    </sheetView>
  </sheetViews>
  <sheetFormatPr defaultColWidth="9.109375" defaultRowHeight="15.6"/>
  <cols>
    <col min="1" max="1" width="0.88671875" style="29" hidden="1" customWidth="1"/>
    <col min="2" max="2" width="36.44140625" style="15" customWidth="1"/>
    <col min="3" max="3" width="5.5546875" style="15" customWidth="1"/>
    <col min="4" max="4" width="6.44140625" style="15" customWidth="1"/>
    <col min="5" max="5" width="7.44140625" style="15" customWidth="1"/>
    <col min="6" max="6" width="9.33203125" style="15" bestFit="1" customWidth="1"/>
    <col min="7" max="7" width="8.88671875" style="15" customWidth="1"/>
    <col min="8" max="8" width="9.109375" style="15" customWidth="1"/>
    <col min="9" max="9" width="10.44140625" style="15" customWidth="1"/>
    <col min="10" max="10" width="10" style="15" bestFit="1" customWidth="1"/>
    <col min="11" max="11" width="10" style="15" customWidth="1"/>
    <col min="12" max="12" width="11.33203125" style="15" customWidth="1"/>
    <col min="13" max="13" width="9.5546875" style="15" customWidth="1"/>
    <col min="14" max="14" width="9.88671875" style="15" bestFit="1" customWidth="1"/>
    <col min="15" max="15" width="12.6640625" style="15" customWidth="1"/>
    <col min="16" max="16" width="12.109375" style="15" customWidth="1"/>
    <col min="17" max="17" width="12.6640625" style="15" customWidth="1"/>
    <col min="18" max="18" width="22.6640625" style="47" customWidth="1"/>
    <col min="19" max="19" width="9.109375" style="15"/>
    <col min="20" max="20" width="12" style="15" customWidth="1"/>
    <col min="21" max="16384" width="9.109375" style="15"/>
  </cols>
  <sheetData>
    <row r="1" spans="1:20" ht="18">
      <c r="B1" s="966" t="s">
        <v>223</v>
      </c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</row>
    <row r="2" spans="1:20" ht="18">
      <c r="B2" s="967" t="s">
        <v>245</v>
      </c>
      <c r="C2" s="967"/>
      <c r="D2" s="967"/>
      <c r="E2" s="967"/>
      <c r="F2" s="967"/>
      <c r="G2" s="967"/>
      <c r="H2" s="967"/>
      <c r="I2" s="967"/>
      <c r="J2" s="967"/>
      <c r="K2" s="967"/>
      <c r="L2" s="967"/>
      <c r="M2" s="967"/>
      <c r="N2" s="967"/>
      <c r="O2" s="967"/>
      <c r="P2" s="967"/>
      <c r="Q2" s="967"/>
      <c r="R2" s="625"/>
    </row>
    <row r="3" spans="1:20" ht="17.399999999999999" customHeight="1">
      <c r="R3" s="383" t="s">
        <v>221</v>
      </c>
    </row>
    <row r="4" spans="1:20" ht="21" customHeight="1">
      <c r="B4" s="946" t="s">
        <v>67</v>
      </c>
      <c r="C4" s="943" t="s">
        <v>222</v>
      </c>
      <c r="D4" s="943"/>
      <c r="E4" s="943"/>
      <c r="F4" s="943" t="s">
        <v>64</v>
      </c>
      <c r="G4" s="943"/>
      <c r="H4" s="943"/>
      <c r="I4" s="943"/>
      <c r="J4" s="943"/>
      <c r="K4" s="943"/>
      <c r="L4" s="943"/>
      <c r="M4" s="943"/>
      <c r="N4" s="943"/>
      <c r="O4" s="943"/>
      <c r="P4" s="943" t="s">
        <v>114</v>
      </c>
      <c r="Q4" s="943"/>
      <c r="R4" s="943" t="s">
        <v>267</v>
      </c>
    </row>
    <row r="5" spans="1:20" ht="63.6" customHeight="1">
      <c r="B5" s="946"/>
      <c r="C5" s="943"/>
      <c r="D5" s="943"/>
      <c r="E5" s="943"/>
      <c r="F5" s="943" t="s">
        <v>63</v>
      </c>
      <c r="G5" s="943"/>
      <c r="H5" s="943"/>
      <c r="I5" s="943" t="s">
        <v>65</v>
      </c>
      <c r="J5" s="943"/>
      <c r="K5" s="943"/>
      <c r="L5" s="943" t="s">
        <v>66</v>
      </c>
      <c r="M5" s="943"/>
      <c r="N5" s="943"/>
      <c r="O5" s="155" t="s">
        <v>39</v>
      </c>
      <c r="P5" s="943"/>
      <c r="Q5" s="943"/>
      <c r="R5" s="943"/>
    </row>
    <row r="6" spans="1:20" ht="11.25" customHeight="1">
      <c r="B6" s="946"/>
      <c r="C6" s="943"/>
      <c r="D6" s="943"/>
      <c r="E6" s="943"/>
      <c r="F6" s="943" t="s">
        <v>69</v>
      </c>
      <c r="G6" s="943" t="s">
        <v>70</v>
      </c>
      <c r="H6" s="943" t="s">
        <v>117</v>
      </c>
      <c r="I6" s="943" t="s">
        <v>69</v>
      </c>
      <c r="J6" s="943" t="s">
        <v>70</v>
      </c>
      <c r="K6" s="943" t="s">
        <v>117</v>
      </c>
      <c r="L6" s="943" t="s">
        <v>69</v>
      </c>
      <c r="M6" s="943" t="s">
        <v>70</v>
      </c>
      <c r="N6" s="943" t="s">
        <v>117</v>
      </c>
      <c r="O6" s="968" t="s">
        <v>118</v>
      </c>
      <c r="P6" s="943" t="s">
        <v>117</v>
      </c>
      <c r="Q6" s="943" t="s">
        <v>119</v>
      </c>
      <c r="R6" s="943"/>
    </row>
    <row r="7" spans="1:20" ht="21" customHeight="1" thickBot="1">
      <c r="B7" s="969"/>
      <c r="C7" s="108" t="s">
        <v>59</v>
      </c>
      <c r="D7" s="108" t="s">
        <v>60</v>
      </c>
      <c r="E7" s="108" t="s">
        <v>61</v>
      </c>
      <c r="F7" s="943"/>
      <c r="G7" s="943"/>
      <c r="H7" s="943"/>
      <c r="I7" s="943"/>
      <c r="J7" s="943"/>
      <c r="K7" s="943"/>
      <c r="L7" s="943"/>
      <c r="M7" s="943"/>
      <c r="N7" s="943"/>
      <c r="O7" s="968"/>
      <c r="P7" s="943"/>
      <c r="Q7" s="943"/>
      <c r="R7" s="943"/>
    </row>
    <row r="8" spans="1:20" ht="21" thickBot="1">
      <c r="A8" s="29">
        <v>1</v>
      </c>
      <c r="B8" s="109" t="s">
        <v>55</v>
      </c>
      <c r="C8" s="130"/>
      <c r="D8" s="130"/>
      <c r="E8" s="130"/>
      <c r="F8" s="131">
        <f>SUM(F9:F14)</f>
        <v>580.5</v>
      </c>
      <c r="G8" s="131">
        <f t="shared" ref="G8:N8" si="0">SUM(G9:G14)</f>
        <v>572.82000000000005</v>
      </c>
      <c r="H8" s="131">
        <f t="shared" si="0"/>
        <v>825.50400000000002</v>
      </c>
      <c r="I8" s="131">
        <f t="shared" si="0"/>
        <v>18928.599999999999</v>
      </c>
      <c r="J8" s="131">
        <f t="shared" si="0"/>
        <v>13903.7</v>
      </c>
      <c r="K8" s="131">
        <f t="shared" si="0"/>
        <v>8945.9150000000009</v>
      </c>
      <c r="L8" s="131">
        <f t="shared" si="0"/>
        <v>17258.8</v>
      </c>
      <c r="M8" s="131">
        <f t="shared" si="0"/>
        <v>18482.699999999997</v>
      </c>
      <c r="N8" s="131">
        <f t="shared" si="0"/>
        <v>20966.007000000001</v>
      </c>
      <c r="O8" s="132">
        <f>SUM(F8:N8)</f>
        <v>100464.54599999999</v>
      </c>
      <c r="P8" s="132">
        <v>0</v>
      </c>
      <c r="Q8" s="132">
        <v>94136.4</v>
      </c>
      <c r="R8" s="133">
        <f>O8-P8-Q8</f>
        <v>6328.1459999999934</v>
      </c>
      <c r="T8" s="50"/>
    </row>
    <row r="9" spans="1:20" ht="18">
      <c r="B9" s="110" t="s">
        <v>49</v>
      </c>
      <c r="C9" s="38">
        <v>100</v>
      </c>
      <c r="D9" s="38">
        <v>100</v>
      </c>
      <c r="E9" s="38">
        <v>100</v>
      </c>
      <c r="F9" s="27">
        <v>73.7</v>
      </c>
      <c r="G9" s="27">
        <v>83.5</v>
      </c>
      <c r="H9" s="27">
        <v>102.087</v>
      </c>
      <c r="I9" s="27">
        <v>7172.2</v>
      </c>
      <c r="J9" s="27">
        <v>6093.7</v>
      </c>
      <c r="K9" s="27">
        <v>6307.6480000000001</v>
      </c>
      <c r="L9" s="27">
        <v>14.7</v>
      </c>
      <c r="M9" s="27">
        <v>23.3</v>
      </c>
      <c r="N9" s="27">
        <v>19.446999999999999</v>
      </c>
      <c r="O9" s="27">
        <f t="shared" ref="O9:O14" si="1">SUM(F9:H9)*C9/100+SUM(I9:K9)*D9/100+SUM(L9:N9)*E9/100</f>
        <v>19890.281999999999</v>
      </c>
      <c r="P9" s="45"/>
      <c r="Q9" s="45"/>
      <c r="R9" s="49"/>
      <c r="T9" s="50"/>
    </row>
    <row r="10" spans="1:20" ht="18" customHeight="1">
      <c r="B10" s="111" t="s">
        <v>50</v>
      </c>
      <c r="C10" s="38">
        <v>100</v>
      </c>
      <c r="D10" s="38">
        <v>100</v>
      </c>
      <c r="E10" s="38">
        <v>100</v>
      </c>
      <c r="F10" s="27">
        <v>11.6</v>
      </c>
      <c r="G10" s="27">
        <v>11.5</v>
      </c>
      <c r="H10" s="27">
        <f>'Sheet 1'!H30</f>
        <v>11.446999999999999</v>
      </c>
      <c r="I10" s="27">
        <v>175.8</v>
      </c>
      <c r="J10" s="27">
        <v>112.2</v>
      </c>
      <c r="K10" s="27">
        <f>'Sheet 1'!K7</f>
        <v>88.1</v>
      </c>
      <c r="L10" s="27">
        <v>15.3</v>
      </c>
      <c r="M10" s="27">
        <v>10.7</v>
      </c>
      <c r="N10" s="27">
        <f>'Sheet 1'!E30</f>
        <v>15.76</v>
      </c>
      <c r="O10" s="27">
        <f t="shared" si="1"/>
        <v>452.40700000000004</v>
      </c>
      <c r="P10" s="45"/>
      <c r="Q10" s="45"/>
      <c r="R10" s="49"/>
      <c r="T10" s="50"/>
    </row>
    <row r="11" spans="1:20" ht="13.5" customHeight="1">
      <c r="B11" s="111" t="s">
        <v>51</v>
      </c>
      <c r="C11" s="38">
        <v>100</v>
      </c>
      <c r="D11" s="38">
        <v>100</v>
      </c>
      <c r="E11" s="38">
        <v>100</v>
      </c>
      <c r="F11" s="28">
        <v>0</v>
      </c>
      <c r="G11" s="28">
        <v>0</v>
      </c>
      <c r="H11" s="27">
        <f>'Sheet 1'!H32</f>
        <v>0</v>
      </c>
      <c r="I11" s="27">
        <v>154.6</v>
      </c>
      <c r="J11" s="27">
        <v>89.8</v>
      </c>
      <c r="K11" s="27">
        <f>'Sheet 1'!K9</f>
        <v>81</v>
      </c>
      <c r="L11" s="27">
        <v>3.7</v>
      </c>
      <c r="M11" s="27">
        <v>0.9</v>
      </c>
      <c r="N11" s="27">
        <f>'Sheet 1'!E32</f>
        <v>17.2</v>
      </c>
      <c r="O11" s="27">
        <f t="shared" si="1"/>
        <v>347.2</v>
      </c>
      <c r="P11" s="45"/>
      <c r="Q11" s="45"/>
      <c r="R11" s="49"/>
      <c r="T11" s="50"/>
    </row>
    <row r="12" spans="1:20" ht="18" customHeight="1">
      <c r="B12" s="111" t="s">
        <v>52</v>
      </c>
      <c r="C12" s="38">
        <v>100</v>
      </c>
      <c r="D12" s="38">
        <v>100</v>
      </c>
      <c r="E12" s="38">
        <v>100</v>
      </c>
      <c r="F12" s="27">
        <v>91.5</v>
      </c>
      <c r="G12" s="27">
        <v>147.1</v>
      </c>
      <c r="H12" s="27">
        <f>'Sheet 1'!H31</f>
        <v>227.001</v>
      </c>
      <c r="I12" s="27">
        <v>1388.2</v>
      </c>
      <c r="J12" s="27">
        <v>1523.8</v>
      </c>
      <c r="K12" s="27">
        <f>'Sheet 1'!K8</f>
        <v>1643.2860000000001</v>
      </c>
      <c r="L12" s="27">
        <v>5184</v>
      </c>
      <c r="M12" s="27">
        <v>6290.4</v>
      </c>
      <c r="N12" s="27">
        <f>'Sheet 1'!E31</f>
        <v>5913.6</v>
      </c>
      <c r="O12" s="27">
        <f t="shared" si="1"/>
        <v>22408.886999999999</v>
      </c>
      <c r="P12" s="45"/>
      <c r="Q12" s="45"/>
      <c r="R12" s="49"/>
      <c r="T12" s="50"/>
    </row>
    <row r="13" spans="1:20" ht="14.25" customHeight="1">
      <c r="B13" s="111" t="s">
        <v>53</v>
      </c>
      <c r="C13" s="38">
        <v>100</v>
      </c>
      <c r="D13" s="38">
        <v>100</v>
      </c>
      <c r="E13" s="38">
        <v>100</v>
      </c>
      <c r="F13" s="27">
        <v>403.7</v>
      </c>
      <c r="G13" s="27">
        <v>330.72</v>
      </c>
      <c r="H13" s="27">
        <f>'Sheet 1'!H29</f>
        <v>484.96899999999999</v>
      </c>
      <c r="I13" s="27">
        <v>10037.799999999999</v>
      </c>
      <c r="J13" s="27">
        <v>6084.2</v>
      </c>
      <c r="K13" s="27">
        <f>'Sheet 1'!K6</f>
        <v>825.88099999999997</v>
      </c>
      <c r="L13" s="27">
        <v>12041.1</v>
      </c>
      <c r="M13" s="27">
        <v>12157.4</v>
      </c>
      <c r="N13" s="27">
        <f>'Sheet 1'!E29</f>
        <v>15000</v>
      </c>
      <c r="O13" s="27">
        <f t="shared" si="1"/>
        <v>57365.770000000004</v>
      </c>
      <c r="P13" s="46"/>
      <c r="Q13" s="46"/>
      <c r="R13" s="49"/>
      <c r="T13" s="50"/>
    </row>
    <row r="14" spans="1:20" ht="17.25" customHeight="1" thickBot="1">
      <c r="B14" s="112" t="s">
        <v>54</v>
      </c>
      <c r="C14" s="38">
        <v>100</v>
      </c>
      <c r="D14" s="38">
        <v>100</v>
      </c>
      <c r="E14" s="38">
        <v>100</v>
      </c>
      <c r="F14" s="28">
        <v>0</v>
      </c>
      <c r="G14" s="28">
        <v>0</v>
      </c>
      <c r="H14" s="27">
        <f>'Sheet 1'!H45</f>
        <v>0</v>
      </c>
      <c r="I14" s="27">
        <v>0</v>
      </c>
      <c r="J14" s="27">
        <v>0</v>
      </c>
      <c r="K14" s="27">
        <f>'Sheet 1'!K22</f>
        <v>0</v>
      </c>
      <c r="L14" s="27">
        <v>0</v>
      </c>
      <c r="M14" s="27">
        <v>0</v>
      </c>
      <c r="N14" s="27">
        <f>'Sheet 1'!E45</f>
        <v>0</v>
      </c>
      <c r="O14" s="27">
        <f t="shared" si="1"/>
        <v>0</v>
      </c>
      <c r="P14" s="46"/>
      <c r="Q14" s="46"/>
      <c r="R14" s="49"/>
      <c r="T14" s="50"/>
    </row>
    <row r="15" spans="1:20" ht="17.25" customHeight="1" thickBot="1">
      <c r="B15" s="22" t="s">
        <v>57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>
        <f>O16+O18+O20+O22+O24+O26+O28</f>
        <v>284002.48369999998</v>
      </c>
      <c r="P15" s="135">
        <f>P16+P18+P20+P22+P24+P26+P28</f>
        <v>216688.40000000002</v>
      </c>
      <c r="Q15" s="135">
        <f>Q16+Q18+Q20+Q22+Q24+Q26+Q28</f>
        <v>150509.59999999998</v>
      </c>
      <c r="R15" s="136">
        <f>R16+R18+R20+R22+R24+R26+R28</f>
        <v>-83195.516300000003</v>
      </c>
      <c r="T15" s="50"/>
    </row>
    <row r="16" spans="1:20" ht="18">
      <c r="A16" s="29">
        <v>2</v>
      </c>
      <c r="B16" s="113" t="s">
        <v>56</v>
      </c>
      <c r="C16" s="18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>
        <f>O17</f>
        <v>113281.30526000001</v>
      </c>
      <c r="P16" s="46">
        <v>114590.2</v>
      </c>
      <c r="Q16" s="46">
        <v>94677</v>
      </c>
      <c r="R16" s="48">
        <f>O16-P16-Q16</f>
        <v>-95985.894739999989</v>
      </c>
      <c r="T16" s="50"/>
    </row>
    <row r="17" spans="1:20" ht="18">
      <c r="B17" s="114" t="s">
        <v>58</v>
      </c>
      <c r="C17" s="20">
        <v>100</v>
      </c>
      <c r="D17" s="20">
        <v>40</v>
      </c>
      <c r="E17" s="20">
        <v>100</v>
      </c>
      <c r="F17" s="21">
        <v>2318.6999999999998</v>
      </c>
      <c r="G17" s="21">
        <v>1217.0999999999999</v>
      </c>
      <c r="H17" s="21">
        <f>'Sheet 1'!H40</f>
        <v>1979.2322999999999</v>
      </c>
      <c r="I17" s="21">
        <v>81259.7</v>
      </c>
      <c r="J17" s="21">
        <v>104141.8</v>
      </c>
      <c r="K17" s="21">
        <f>'Sheet 1'!K17</f>
        <v>84014.182400000005</v>
      </c>
      <c r="L17" s="21">
        <v>0</v>
      </c>
      <c r="M17" s="21">
        <v>0</v>
      </c>
      <c r="N17" s="21">
        <v>0</v>
      </c>
      <c r="O17" s="19">
        <f>SUM(F17:H17)*C17/100+SUM(I17:K17)*D17/100+SUM(L17:N17)*E17/100</f>
        <v>113281.30526000001</v>
      </c>
      <c r="P17" s="46"/>
      <c r="Q17" s="46"/>
      <c r="R17" s="49"/>
      <c r="T17" s="50"/>
    </row>
    <row r="18" spans="1:20" ht="18">
      <c r="A18" s="29">
        <v>3</v>
      </c>
      <c r="B18" s="115" t="s">
        <v>71</v>
      </c>
      <c r="C18" s="18"/>
      <c r="D18" s="18"/>
      <c r="E18" s="18"/>
      <c r="F18" s="17"/>
      <c r="G18" s="18"/>
      <c r="H18" s="18"/>
      <c r="I18" s="18"/>
      <c r="J18" s="18"/>
      <c r="K18" s="18"/>
      <c r="L18" s="18"/>
      <c r="M18" s="18"/>
      <c r="N18" s="17"/>
      <c r="O18" s="17">
        <f>O19</f>
        <v>9071.7690000000002</v>
      </c>
      <c r="P18" s="46">
        <v>4342.1000000000004</v>
      </c>
      <c r="Q18" s="46">
        <v>0</v>
      </c>
      <c r="R18" s="48">
        <f>O18-P18-Q18</f>
        <v>4729.6689999999999</v>
      </c>
      <c r="T18" s="50"/>
    </row>
    <row r="19" spans="1:20" ht="30">
      <c r="B19" s="368" t="s">
        <v>72</v>
      </c>
      <c r="C19" s="369">
        <v>100</v>
      </c>
      <c r="D19" s="369">
        <v>100</v>
      </c>
      <c r="E19" s="369">
        <v>40</v>
      </c>
      <c r="F19" s="370">
        <v>3744.5</v>
      </c>
      <c r="G19" s="370">
        <v>1497.8</v>
      </c>
      <c r="H19" s="370">
        <f>'Sheet 1'!H39</f>
        <v>3744.2750000000001</v>
      </c>
      <c r="I19" s="370">
        <v>35.799999999999997</v>
      </c>
      <c r="J19" s="370">
        <v>14</v>
      </c>
      <c r="K19" s="370">
        <f>'Sheet 1'!K16</f>
        <v>35.393999999999998</v>
      </c>
      <c r="L19" s="370">
        <v>0</v>
      </c>
      <c r="M19" s="370">
        <v>0</v>
      </c>
      <c r="N19" s="370">
        <v>0</v>
      </c>
      <c r="O19" s="370">
        <f>SUM(F19:H19)*C19/100+SUM(I19:K19)*D19/100+SUM(L19:N19)*E19/100</f>
        <v>9071.7690000000002</v>
      </c>
      <c r="P19" s="46"/>
      <c r="Q19" s="46"/>
      <c r="R19" s="49"/>
      <c r="T19" s="50"/>
    </row>
    <row r="20" spans="1:20" ht="18">
      <c r="A20" s="29">
        <v>4</v>
      </c>
      <c r="B20" s="116" t="s">
        <v>113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6">
        <f>O21</f>
        <v>40412.352359999997</v>
      </c>
      <c r="P20" s="46">
        <v>29989.5</v>
      </c>
      <c r="Q20" s="46">
        <v>20862.2</v>
      </c>
      <c r="R20" s="48">
        <f>O20-P20-Q20</f>
        <v>-10439.347640000004</v>
      </c>
      <c r="T20" s="50"/>
    </row>
    <row r="21" spans="1:20" ht="18">
      <c r="B21" s="114" t="s">
        <v>58</v>
      </c>
      <c r="C21" s="20">
        <v>0</v>
      </c>
      <c r="D21" s="20">
        <v>15</v>
      </c>
      <c r="E21" s="20">
        <v>0</v>
      </c>
      <c r="F21" s="21">
        <f>F17</f>
        <v>2318.6999999999998</v>
      </c>
      <c r="G21" s="21">
        <f t="shared" ref="G21:N21" si="2">G17</f>
        <v>1217.0999999999999</v>
      </c>
      <c r="H21" s="21">
        <f t="shared" si="2"/>
        <v>1979.2322999999999</v>
      </c>
      <c r="I21" s="21">
        <f t="shared" si="2"/>
        <v>81259.7</v>
      </c>
      <c r="J21" s="21">
        <f t="shared" si="2"/>
        <v>104141.8</v>
      </c>
      <c r="K21" s="21">
        <f t="shared" si="2"/>
        <v>84014.182400000005</v>
      </c>
      <c r="L21" s="21">
        <f t="shared" si="2"/>
        <v>0</v>
      </c>
      <c r="M21" s="21">
        <f t="shared" si="2"/>
        <v>0</v>
      </c>
      <c r="N21" s="21">
        <f t="shared" si="2"/>
        <v>0</v>
      </c>
      <c r="O21" s="19">
        <f>SUM(F21:H21)*C21/100+SUM(I21:K21)*D21/100+SUM(L21:N21)*E21/100</f>
        <v>40412.352359999997</v>
      </c>
      <c r="P21" s="46"/>
      <c r="Q21" s="46"/>
      <c r="R21" s="49"/>
      <c r="T21" s="50"/>
    </row>
    <row r="22" spans="1:20" ht="18">
      <c r="A22" s="29">
        <v>5</v>
      </c>
      <c r="B22" s="116" t="s">
        <v>73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6">
        <f>O23</f>
        <v>26941.568240000001</v>
      </c>
      <c r="P22" s="46">
        <v>25838.2</v>
      </c>
      <c r="Q22" s="46">
        <v>27470.6</v>
      </c>
      <c r="R22" s="48">
        <f>O22-P22-Q22</f>
        <v>-26367.231759999999</v>
      </c>
      <c r="T22" s="50"/>
    </row>
    <row r="23" spans="1:20" ht="18">
      <c r="B23" s="114" t="s">
        <v>58</v>
      </c>
      <c r="C23" s="20">
        <v>0</v>
      </c>
      <c r="D23" s="20">
        <v>10</v>
      </c>
      <c r="E23" s="20">
        <v>0</v>
      </c>
      <c r="F23" s="21">
        <f>F21</f>
        <v>2318.6999999999998</v>
      </c>
      <c r="G23" s="21">
        <f t="shared" ref="G23:N23" si="3">G21</f>
        <v>1217.0999999999999</v>
      </c>
      <c r="H23" s="21">
        <f t="shared" si="3"/>
        <v>1979.2322999999999</v>
      </c>
      <c r="I23" s="21">
        <f t="shared" si="3"/>
        <v>81259.7</v>
      </c>
      <c r="J23" s="21">
        <f t="shared" si="3"/>
        <v>104141.8</v>
      </c>
      <c r="K23" s="21">
        <f t="shared" si="3"/>
        <v>84014.182400000005</v>
      </c>
      <c r="L23" s="21">
        <f t="shared" si="3"/>
        <v>0</v>
      </c>
      <c r="M23" s="21">
        <f t="shared" si="3"/>
        <v>0</v>
      </c>
      <c r="N23" s="21">
        <f t="shared" si="3"/>
        <v>0</v>
      </c>
      <c r="O23" s="19">
        <f>SUM(F23:H23)*C23/100+SUM(I23:K23)*D23/100+SUM(L23:N23)*E23/100</f>
        <v>26941.568240000001</v>
      </c>
      <c r="P23" s="46"/>
      <c r="Q23" s="46"/>
      <c r="R23" s="49"/>
      <c r="T23" s="50"/>
    </row>
    <row r="24" spans="1:20" ht="18">
      <c r="A24" s="29">
        <v>6</v>
      </c>
      <c r="B24" s="116" t="s">
        <v>74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6">
        <f>O25</f>
        <v>67353.920599999998</v>
      </c>
      <c r="P24" s="46">
        <v>11935.7</v>
      </c>
      <c r="Q24" s="46">
        <v>7499.8</v>
      </c>
      <c r="R24" s="48">
        <f>O24-P24-Q24</f>
        <v>47918.420599999998</v>
      </c>
      <c r="T24" s="50"/>
    </row>
    <row r="25" spans="1:20" ht="18">
      <c r="B25" s="114" t="s">
        <v>58</v>
      </c>
      <c r="C25" s="20">
        <v>0</v>
      </c>
      <c r="D25" s="20">
        <v>25</v>
      </c>
      <c r="E25" s="20">
        <v>0</v>
      </c>
      <c r="F25" s="19">
        <f>F23</f>
        <v>2318.6999999999998</v>
      </c>
      <c r="G25" s="19">
        <f t="shared" ref="G25:N25" si="4">G23</f>
        <v>1217.0999999999999</v>
      </c>
      <c r="H25" s="19">
        <f t="shared" si="4"/>
        <v>1979.2322999999999</v>
      </c>
      <c r="I25" s="19">
        <f t="shared" si="4"/>
        <v>81259.7</v>
      </c>
      <c r="J25" s="19">
        <f t="shared" si="4"/>
        <v>104141.8</v>
      </c>
      <c r="K25" s="19">
        <f t="shared" si="4"/>
        <v>84014.182400000005</v>
      </c>
      <c r="L25" s="19">
        <f t="shared" si="4"/>
        <v>0</v>
      </c>
      <c r="M25" s="19">
        <f t="shared" si="4"/>
        <v>0</v>
      </c>
      <c r="N25" s="19">
        <f t="shared" si="4"/>
        <v>0</v>
      </c>
      <c r="O25" s="19">
        <f>SUM(F25:H25)*C25/100+SUM(I25:K25)*D25/100+SUM(L25:N25)*E25/100</f>
        <v>67353.920599999998</v>
      </c>
      <c r="P25" s="46"/>
      <c r="Q25" s="46"/>
      <c r="R25" s="49"/>
      <c r="T25" s="50"/>
    </row>
    <row r="26" spans="1:20" ht="18">
      <c r="A26" s="29">
        <v>7</v>
      </c>
      <c r="B26" s="116" t="s">
        <v>75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>
        <f>O27</f>
        <v>26941.568240000001</v>
      </c>
      <c r="P26" s="46">
        <v>29992.7</v>
      </c>
      <c r="Q26" s="46">
        <v>0</v>
      </c>
      <c r="R26" s="48">
        <f>O26-P26-Q26</f>
        <v>-3051.1317600000002</v>
      </c>
      <c r="T26" s="50"/>
    </row>
    <row r="27" spans="1:20" ht="18">
      <c r="B27" s="114" t="s">
        <v>58</v>
      </c>
      <c r="C27" s="20">
        <v>0</v>
      </c>
      <c r="D27" s="20">
        <v>10</v>
      </c>
      <c r="E27" s="20">
        <v>0</v>
      </c>
      <c r="F27" s="19">
        <f>F25</f>
        <v>2318.6999999999998</v>
      </c>
      <c r="G27" s="19">
        <f t="shared" ref="G27:N27" si="5">G25</f>
        <v>1217.0999999999999</v>
      </c>
      <c r="H27" s="19">
        <f t="shared" si="5"/>
        <v>1979.2322999999999</v>
      </c>
      <c r="I27" s="19">
        <f t="shared" si="5"/>
        <v>81259.7</v>
      </c>
      <c r="J27" s="19">
        <f t="shared" si="5"/>
        <v>104141.8</v>
      </c>
      <c r="K27" s="19">
        <f t="shared" si="5"/>
        <v>84014.182400000005</v>
      </c>
      <c r="L27" s="19">
        <f t="shared" si="5"/>
        <v>0</v>
      </c>
      <c r="M27" s="19">
        <f t="shared" si="5"/>
        <v>0</v>
      </c>
      <c r="N27" s="19">
        <f t="shared" si="5"/>
        <v>0</v>
      </c>
      <c r="O27" s="19">
        <f>SUM(F27:H27)*C27/100+SUM(I27:K27)*D27/100+SUM(L27:N27)*E27/100</f>
        <v>26941.568240000001</v>
      </c>
      <c r="P27" s="46"/>
      <c r="Q27" s="46"/>
      <c r="R27" s="49"/>
      <c r="T27" s="50"/>
    </row>
    <row r="28" spans="1:20" ht="18">
      <c r="A28" s="29">
        <v>8</v>
      </c>
      <c r="B28" s="116" t="s">
        <v>76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6">
        <f>O29</f>
        <v>0</v>
      </c>
      <c r="P28" s="46">
        <v>0</v>
      </c>
      <c r="Q28" s="46">
        <v>0</v>
      </c>
      <c r="R28" s="48">
        <f>O28-P28-Q28</f>
        <v>0</v>
      </c>
      <c r="T28" s="50"/>
    </row>
    <row r="29" spans="1:20" ht="30">
      <c r="B29" s="368" t="s">
        <v>72</v>
      </c>
      <c r="C29" s="369">
        <v>0</v>
      </c>
      <c r="D29" s="369">
        <v>0</v>
      </c>
      <c r="E29" s="369">
        <v>30</v>
      </c>
      <c r="F29" s="370">
        <f t="shared" ref="F29:K29" si="6">F19</f>
        <v>3744.5</v>
      </c>
      <c r="G29" s="370">
        <f t="shared" si="6"/>
        <v>1497.8</v>
      </c>
      <c r="H29" s="370">
        <f t="shared" si="6"/>
        <v>3744.2750000000001</v>
      </c>
      <c r="I29" s="370">
        <f t="shared" si="6"/>
        <v>35.799999999999997</v>
      </c>
      <c r="J29" s="370">
        <f t="shared" si="6"/>
        <v>14</v>
      </c>
      <c r="K29" s="370">
        <f t="shared" si="6"/>
        <v>35.393999999999998</v>
      </c>
      <c r="L29" s="370">
        <v>0</v>
      </c>
      <c r="M29" s="370">
        <v>0</v>
      </c>
      <c r="N29" s="370">
        <v>0</v>
      </c>
      <c r="O29" s="370">
        <f>SUM(F29:H29)*C29/100+SUM(I29:K29)*D29/100+SUM(L29:N29)*E29/100</f>
        <v>0</v>
      </c>
      <c r="P29" s="46"/>
      <c r="Q29" s="46"/>
      <c r="R29" s="49"/>
      <c r="T29" s="50"/>
    </row>
    <row r="30" spans="1:20" ht="18">
      <c r="A30" s="29">
        <v>9</v>
      </c>
      <c r="B30" s="116" t="s">
        <v>77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6">
        <f>O31</f>
        <v>0</v>
      </c>
      <c r="P30" s="46">
        <v>0</v>
      </c>
      <c r="Q30" s="46">
        <v>0</v>
      </c>
      <c r="R30" s="48">
        <f>O30-P30-Q30</f>
        <v>0</v>
      </c>
      <c r="T30" s="50"/>
    </row>
    <row r="31" spans="1:20" ht="30">
      <c r="B31" s="371" t="s">
        <v>72</v>
      </c>
      <c r="C31" s="369">
        <v>0</v>
      </c>
      <c r="D31" s="369">
        <v>0</v>
      </c>
      <c r="E31" s="369">
        <v>30</v>
      </c>
      <c r="F31" s="370">
        <f>F29</f>
        <v>3744.5</v>
      </c>
      <c r="G31" s="370">
        <f t="shared" ref="G31:N31" si="7">G29</f>
        <v>1497.8</v>
      </c>
      <c r="H31" s="370">
        <f t="shared" si="7"/>
        <v>3744.2750000000001</v>
      </c>
      <c r="I31" s="370">
        <f t="shared" si="7"/>
        <v>35.799999999999997</v>
      </c>
      <c r="J31" s="370">
        <f t="shared" si="7"/>
        <v>14</v>
      </c>
      <c r="K31" s="370">
        <f t="shared" si="7"/>
        <v>35.393999999999998</v>
      </c>
      <c r="L31" s="370">
        <f t="shared" si="7"/>
        <v>0</v>
      </c>
      <c r="M31" s="370">
        <f t="shared" si="7"/>
        <v>0</v>
      </c>
      <c r="N31" s="370">
        <f t="shared" si="7"/>
        <v>0</v>
      </c>
      <c r="O31" s="370">
        <f>SUM(F31:H31)*C31/100+SUM(I31:K31)*D31/100+SUM(L31:N31)*E31/100</f>
        <v>0</v>
      </c>
      <c r="P31" s="46"/>
      <c r="Q31" s="46"/>
      <c r="R31" s="49"/>
      <c r="T31" s="50"/>
    </row>
    <row r="32" spans="1:20" ht="20.399999999999999">
      <c r="B32" s="118" t="s">
        <v>78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137">
        <f>O33+O35+O38+O40+O42+O44+O46+O49+O51+O53+O55+O57+O59+O61</f>
        <v>83968.569999999992</v>
      </c>
      <c r="P32" s="137">
        <f>P33+P35+P38+P40+P42+P44+P46+P49+P51+P53+P55+P57+P59+P61</f>
        <v>19674.3</v>
      </c>
      <c r="Q32" s="137">
        <f>Q33+Q35+Q38+Q40+Q42+Q44+Q46+Q49+Q51+Q53+Q55+Q57+Q59+Q61</f>
        <v>25525.3</v>
      </c>
      <c r="R32" s="138">
        <f>R33+R35+R38+R40+R42+R44+R46+R49+R51+R53+R55+R57+R59+R61</f>
        <v>38768.969999999994</v>
      </c>
      <c r="T32" s="50"/>
    </row>
    <row r="33" spans="1:20" ht="18">
      <c r="A33" s="29">
        <v>10</v>
      </c>
      <c r="B33" s="119" t="s">
        <v>79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41">
        <f>O34</f>
        <v>32124.515299999999</v>
      </c>
      <c r="P33" s="108">
        <v>11073.6</v>
      </c>
      <c r="Q33" s="46">
        <v>4250</v>
      </c>
      <c r="R33" s="48">
        <f>O33-P33-Q33</f>
        <v>16800.915300000001</v>
      </c>
    </row>
    <row r="34" spans="1:20" ht="30">
      <c r="B34" s="372" t="s">
        <v>86</v>
      </c>
      <c r="C34" s="373">
        <v>50</v>
      </c>
      <c r="D34" s="373">
        <v>70</v>
      </c>
      <c r="E34" s="373">
        <v>40</v>
      </c>
      <c r="F34" s="374">
        <f>'Sheet 1'!F41</f>
        <v>22099.599999999999</v>
      </c>
      <c r="G34" s="374">
        <f>'Sheet 1'!G41</f>
        <v>23383.363000000001</v>
      </c>
      <c r="H34" s="374">
        <f>'Sheet 1'!H41</f>
        <v>13645.062</v>
      </c>
      <c r="I34" s="374">
        <f>'Sheet 1'!I18</f>
        <v>203.9</v>
      </c>
      <c r="J34" s="374">
        <f>'Sheet 1'!J18</f>
        <v>185.06399999999999</v>
      </c>
      <c r="K34" s="374">
        <f>'Sheet 1'!K18</f>
        <v>216.84</v>
      </c>
      <c r="L34" s="374">
        <f>'Sheet 1'!C41</f>
        <v>226.9</v>
      </c>
      <c r="M34" s="374">
        <f>'Sheet 1'!D41</f>
        <v>3400.85</v>
      </c>
      <c r="N34" s="374">
        <f>'Sheet 1'!E41</f>
        <v>1713.35</v>
      </c>
      <c r="O34" s="375">
        <f>SUM(F34:H34)*C34/100+SUM(I34:K34)*D34/100+SUM(L34:N34)*E34/100</f>
        <v>32124.515299999999</v>
      </c>
      <c r="P34" s="108"/>
      <c r="Q34" s="46"/>
      <c r="R34" s="49"/>
      <c r="T34" s="50"/>
    </row>
    <row r="35" spans="1:20" ht="18">
      <c r="A35" s="29">
        <v>11</v>
      </c>
      <c r="B35" s="119" t="s">
        <v>80</v>
      </c>
      <c r="C35" s="24"/>
      <c r="D35" s="24"/>
      <c r="E35" s="24"/>
      <c r="F35" s="40"/>
      <c r="G35" s="40"/>
      <c r="H35" s="40"/>
      <c r="I35" s="40"/>
      <c r="J35" s="40"/>
      <c r="K35" s="40"/>
      <c r="L35" s="40"/>
      <c r="M35" s="40"/>
      <c r="N35" s="40"/>
      <c r="O35" s="41">
        <f>O36+O37</f>
        <v>28363.852400000003</v>
      </c>
      <c r="P35" s="108">
        <v>6750.2</v>
      </c>
      <c r="Q35" s="46">
        <v>15275.1</v>
      </c>
      <c r="R35" s="48">
        <f>O35-P35-Q35</f>
        <v>6338.5524000000023</v>
      </c>
      <c r="T35" s="50"/>
    </row>
    <row r="36" spans="1:20" ht="30">
      <c r="B36" s="372" t="s">
        <v>86</v>
      </c>
      <c r="C36" s="373">
        <v>30</v>
      </c>
      <c r="D36" s="373">
        <v>0</v>
      </c>
      <c r="E36" s="373">
        <v>0</v>
      </c>
      <c r="F36" s="374">
        <f>F34</f>
        <v>22099.599999999999</v>
      </c>
      <c r="G36" s="374">
        <f t="shared" ref="G36:N36" si="8">G34</f>
        <v>23383.363000000001</v>
      </c>
      <c r="H36" s="374">
        <f t="shared" si="8"/>
        <v>13645.062</v>
      </c>
      <c r="I36" s="374">
        <f t="shared" si="8"/>
        <v>203.9</v>
      </c>
      <c r="J36" s="374">
        <f t="shared" si="8"/>
        <v>185.06399999999999</v>
      </c>
      <c r="K36" s="374">
        <f t="shared" si="8"/>
        <v>216.84</v>
      </c>
      <c r="L36" s="374">
        <f t="shared" si="8"/>
        <v>226.9</v>
      </c>
      <c r="M36" s="374">
        <f t="shared" si="8"/>
        <v>3400.85</v>
      </c>
      <c r="N36" s="374">
        <f t="shared" si="8"/>
        <v>1713.35</v>
      </c>
      <c r="O36" s="375">
        <f>SUM(F36:H36)*C36/100+SUM(I36:K36)*D36/100+SUM(L36:N36)*E36/100</f>
        <v>17738.407500000001</v>
      </c>
      <c r="P36" s="108"/>
      <c r="Q36" s="46"/>
      <c r="R36" s="49"/>
      <c r="T36" s="50"/>
    </row>
    <row r="37" spans="1:20" ht="30">
      <c r="B37" s="372" t="s">
        <v>88</v>
      </c>
      <c r="C37" s="373">
        <v>90</v>
      </c>
      <c r="D37" s="373">
        <v>80</v>
      </c>
      <c r="E37" s="373">
        <v>50</v>
      </c>
      <c r="F37" s="374">
        <f>'Sheet 1'!F42</f>
        <v>2114.6999999999998</v>
      </c>
      <c r="G37" s="374">
        <f>'Sheet 1'!G42</f>
        <v>3021.3510000000001</v>
      </c>
      <c r="H37" s="374">
        <f>'Sheet 1'!H42</f>
        <v>6209.9530000000004</v>
      </c>
      <c r="I37" s="374">
        <f>'Sheet 1'!I19</f>
        <v>159.69999999999999</v>
      </c>
      <c r="J37" s="374">
        <f>'Sheet 1'!J19</f>
        <v>81.521000000000001</v>
      </c>
      <c r="K37" s="374">
        <f>'Sheet 1'!K19</f>
        <v>72.31</v>
      </c>
      <c r="L37" s="374">
        <f>'Sheet 1'!C42</f>
        <v>37.9</v>
      </c>
      <c r="M37" s="374">
        <f>'Sheet 1'!D42</f>
        <v>32.15</v>
      </c>
      <c r="N37" s="374">
        <f>'Sheet 1'!E42</f>
        <v>256.38299999999998</v>
      </c>
      <c r="O37" s="375">
        <f>SUM(F37:H37)*C37/100+SUM(I37:K37)*D37/100+SUM(L37:N37)*E37/100</f>
        <v>10625.444900000002</v>
      </c>
      <c r="P37" s="46"/>
      <c r="Q37" s="46"/>
      <c r="R37" s="49"/>
      <c r="T37" s="50"/>
    </row>
    <row r="38" spans="1:20" ht="18">
      <c r="A38" s="29">
        <v>12</v>
      </c>
      <c r="B38" s="119" t="s">
        <v>81</v>
      </c>
      <c r="C38" s="24"/>
      <c r="D38" s="24"/>
      <c r="E38" s="24"/>
      <c r="F38" s="40"/>
      <c r="G38" s="40"/>
      <c r="H38" s="40"/>
      <c r="I38" s="40"/>
      <c r="J38" s="40"/>
      <c r="K38" s="40"/>
      <c r="L38" s="40"/>
      <c r="M38" s="40"/>
      <c r="N38" s="40"/>
      <c r="O38" s="41">
        <f>O39</f>
        <v>6981.0225</v>
      </c>
      <c r="P38" s="46">
        <v>0</v>
      </c>
      <c r="Q38" s="46">
        <v>6000.2</v>
      </c>
      <c r="R38" s="48">
        <f>O38-P38-Q38</f>
        <v>980.82250000000022</v>
      </c>
      <c r="T38" s="50"/>
    </row>
    <row r="39" spans="1:20" ht="30">
      <c r="B39" s="372" t="s">
        <v>86</v>
      </c>
      <c r="C39" s="373">
        <v>10</v>
      </c>
      <c r="D39" s="373">
        <v>0</v>
      </c>
      <c r="E39" s="373">
        <v>20</v>
      </c>
      <c r="F39" s="374">
        <f>F36</f>
        <v>22099.599999999999</v>
      </c>
      <c r="G39" s="374">
        <f t="shared" ref="G39:N39" si="9">G36</f>
        <v>23383.363000000001</v>
      </c>
      <c r="H39" s="374">
        <f t="shared" si="9"/>
        <v>13645.062</v>
      </c>
      <c r="I39" s="374">
        <f t="shared" si="9"/>
        <v>203.9</v>
      </c>
      <c r="J39" s="374">
        <f t="shared" si="9"/>
        <v>185.06399999999999</v>
      </c>
      <c r="K39" s="374">
        <f t="shared" si="9"/>
        <v>216.84</v>
      </c>
      <c r="L39" s="374">
        <f t="shared" si="9"/>
        <v>226.9</v>
      </c>
      <c r="M39" s="374">
        <f t="shared" si="9"/>
        <v>3400.85</v>
      </c>
      <c r="N39" s="374">
        <f t="shared" si="9"/>
        <v>1713.35</v>
      </c>
      <c r="O39" s="375">
        <f>SUM(F39:H39)*C39/100+SUM(I39:K39)*D39/100+SUM(L39:N39)*E39/100</f>
        <v>6981.0225</v>
      </c>
      <c r="P39" s="46"/>
      <c r="Q39" s="46"/>
      <c r="R39" s="49"/>
      <c r="T39" s="50"/>
    </row>
    <row r="40" spans="1:20" ht="18">
      <c r="A40" s="29">
        <v>13</v>
      </c>
      <c r="B40" s="119" t="s">
        <v>82</v>
      </c>
      <c r="C40" s="24"/>
      <c r="D40" s="24"/>
      <c r="E40" s="24"/>
      <c r="F40" s="40"/>
      <c r="G40" s="40"/>
      <c r="H40" s="40"/>
      <c r="I40" s="40"/>
      <c r="J40" s="40"/>
      <c r="K40" s="40"/>
      <c r="L40" s="40"/>
      <c r="M40" s="40"/>
      <c r="N40" s="40"/>
      <c r="O40" s="41">
        <f>O41</f>
        <v>5973.3828999999996</v>
      </c>
      <c r="P40" s="46">
        <v>0</v>
      </c>
      <c r="Q40" s="46">
        <v>0</v>
      </c>
      <c r="R40" s="48">
        <f>O40-P40-Q40</f>
        <v>5973.3828999999996</v>
      </c>
      <c r="T40" s="50"/>
    </row>
    <row r="41" spans="1:20" ht="30">
      <c r="B41" s="372" t="s">
        <v>86</v>
      </c>
      <c r="C41" s="373">
        <v>10</v>
      </c>
      <c r="D41" s="373">
        <v>10</v>
      </c>
      <c r="E41" s="373">
        <v>0</v>
      </c>
      <c r="F41" s="374">
        <f>F39</f>
        <v>22099.599999999999</v>
      </c>
      <c r="G41" s="374">
        <f t="shared" ref="G41:N41" si="10">G39</f>
        <v>23383.363000000001</v>
      </c>
      <c r="H41" s="374">
        <f t="shared" si="10"/>
        <v>13645.062</v>
      </c>
      <c r="I41" s="374">
        <f t="shared" si="10"/>
        <v>203.9</v>
      </c>
      <c r="J41" s="374">
        <f t="shared" si="10"/>
        <v>185.06399999999999</v>
      </c>
      <c r="K41" s="374">
        <f t="shared" si="10"/>
        <v>216.84</v>
      </c>
      <c r="L41" s="374">
        <f t="shared" si="10"/>
        <v>226.9</v>
      </c>
      <c r="M41" s="374">
        <f t="shared" si="10"/>
        <v>3400.85</v>
      </c>
      <c r="N41" s="374">
        <f t="shared" si="10"/>
        <v>1713.35</v>
      </c>
      <c r="O41" s="374">
        <f>SUM(F41:H41)*C41/100+SUM(I41:K41)*D41/100+SUM(L41:N41)*E41/100</f>
        <v>5973.3828999999996</v>
      </c>
      <c r="P41" s="46"/>
      <c r="Q41" s="46"/>
      <c r="R41" s="49"/>
      <c r="T41" s="50"/>
    </row>
    <row r="42" spans="1:20" ht="18">
      <c r="A42" s="29">
        <v>14</v>
      </c>
      <c r="B42" s="119" t="s">
        <v>83</v>
      </c>
      <c r="C42" s="24"/>
      <c r="D42" s="24"/>
      <c r="E42" s="24"/>
      <c r="F42" s="40"/>
      <c r="G42" s="40"/>
      <c r="H42" s="40"/>
      <c r="I42" s="40"/>
      <c r="J42" s="40"/>
      <c r="K42" s="40"/>
      <c r="L42" s="40"/>
      <c r="M42" s="40"/>
      <c r="N42" s="40"/>
      <c r="O42" s="41">
        <f>O43</f>
        <v>4589.5987999999998</v>
      </c>
      <c r="P42" s="46">
        <v>1249.3</v>
      </c>
      <c r="Q42" s="46">
        <v>0</v>
      </c>
      <c r="R42" s="48">
        <f>O42-P42-Q42</f>
        <v>3340.2987999999996</v>
      </c>
      <c r="T42" s="50"/>
    </row>
    <row r="43" spans="1:20" ht="30">
      <c r="B43" s="372" t="s">
        <v>87</v>
      </c>
      <c r="C43" s="373">
        <v>70</v>
      </c>
      <c r="D43" s="373">
        <v>40</v>
      </c>
      <c r="E43" s="373">
        <v>50</v>
      </c>
      <c r="F43" s="374">
        <f>'Sheet 1'!F43</f>
        <v>1655</v>
      </c>
      <c r="G43" s="374">
        <f>'Sheet 1'!G43</f>
        <v>1230.6420000000001</v>
      </c>
      <c r="H43" s="374">
        <f>'Sheet 1'!H43</f>
        <v>3202.79</v>
      </c>
      <c r="I43" s="374">
        <f>'Sheet 1'!I20</f>
        <v>227</v>
      </c>
      <c r="J43" s="374">
        <f>'Sheet 1'!J20</f>
        <v>160.05199999999999</v>
      </c>
      <c r="K43" s="374">
        <f>'Sheet 1'!K20</f>
        <v>432.18900000000002</v>
      </c>
      <c r="L43" s="374">
        <f>'Sheet 1'!C43</f>
        <v>0</v>
      </c>
      <c r="M43" s="374">
        <f>'Sheet 1'!D43</f>
        <v>0</v>
      </c>
      <c r="N43" s="374">
        <f>'Sheet 1'!E43</f>
        <v>0</v>
      </c>
      <c r="O43" s="374">
        <f>SUM(F43:H43)*C43/100+SUM(I43:K43)*D43/100+SUM(L43:N43)*E43/100</f>
        <v>4589.5987999999998</v>
      </c>
      <c r="P43" s="46"/>
      <c r="Q43" s="46"/>
      <c r="R43" s="49"/>
      <c r="T43" s="50"/>
    </row>
    <row r="44" spans="1:20" ht="18">
      <c r="A44" s="29">
        <v>15</v>
      </c>
      <c r="B44" s="119" t="s">
        <v>84</v>
      </c>
      <c r="C44" s="24"/>
      <c r="D44" s="24"/>
      <c r="E44" s="24"/>
      <c r="F44" s="40"/>
      <c r="G44" s="40"/>
      <c r="H44" s="40"/>
      <c r="I44" s="40"/>
      <c r="J44" s="40"/>
      <c r="K44" s="40"/>
      <c r="L44" s="40"/>
      <c r="M44" s="40"/>
      <c r="N44" s="40"/>
      <c r="O44" s="41">
        <f>O45</f>
        <v>1990.3777999999998</v>
      </c>
      <c r="P44" s="46">
        <v>601.20000000000005</v>
      </c>
      <c r="Q44" s="46">
        <v>0</v>
      </c>
      <c r="R44" s="48">
        <f>O44-P44-Q44</f>
        <v>1389.1777999999997</v>
      </c>
      <c r="T44" s="50"/>
    </row>
    <row r="45" spans="1:20" ht="30">
      <c r="B45" s="372" t="s">
        <v>87</v>
      </c>
      <c r="C45" s="373">
        <v>30</v>
      </c>
      <c r="D45" s="373">
        <v>20</v>
      </c>
      <c r="E45" s="373">
        <v>50</v>
      </c>
      <c r="F45" s="374">
        <f>F43</f>
        <v>1655</v>
      </c>
      <c r="G45" s="374">
        <f t="shared" ref="G45:N45" si="11">G43</f>
        <v>1230.6420000000001</v>
      </c>
      <c r="H45" s="374">
        <f t="shared" si="11"/>
        <v>3202.79</v>
      </c>
      <c r="I45" s="374">
        <f t="shared" si="11"/>
        <v>227</v>
      </c>
      <c r="J45" s="374">
        <f t="shared" si="11"/>
        <v>160.05199999999999</v>
      </c>
      <c r="K45" s="374">
        <f t="shared" si="11"/>
        <v>432.18900000000002</v>
      </c>
      <c r="L45" s="374">
        <f t="shared" si="11"/>
        <v>0</v>
      </c>
      <c r="M45" s="374">
        <f t="shared" si="11"/>
        <v>0</v>
      </c>
      <c r="N45" s="374">
        <f t="shared" si="11"/>
        <v>0</v>
      </c>
      <c r="O45" s="374">
        <f>SUM(F45:H45)*C45/100+SUM(I45:K45)*D45/100+SUM(L45:N45)*E45/100</f>
        <v>1990.3777999999998</v>
      </c>
      <c r="P45" s="46"/>
      <c r="Q45" s="46"/>
      <c r="R45" s="49"/>
      <c r="T45" s="50"/>
    </row>
    <row r="46" spans="1:20" ht="18">
      <c r="A46" s="29">
        <v>16</v>
      </c>
      <c r="B46" s="119" t="s">
        <v>85</v>
      </c>
      <c r="C46" s="24"/>
      <c r="D46" s="24"/>
      <c r="E46" s="24"/>
      <c r="F46" s="40"/>
      <c r="G46" s="40"/>
      <c r="H46" s="40"/>
      <c r="I46" s="40"/>
      <c r="J46" s="40"/>
      <c r="K46" s="40"/>
      <c r="L46" s="40"/>
      <c r="M46" s="40"/>
      <c r="N46" s="40"/>
      <c r="O46" s="41">
        <f>O47+O48</f>
        <v>1731.4166</v>
      </c>
      <c r="P46" s="46">
        <v>0</v>
      </c>
      <c r="Q46" s="46">
        <v>0</v>
      </c>
      <c r="R46" s="48">
        <f>O46-P46-Q46</f>
        <v>1731.4166</v>
      </c>
      <c r="T46" s="50"/>
    </row>
    <row r="47" spans="1:20" ht="30">
      <c r="B47" s="372" t="s">
        <v>86</v>
      </c>
      <c r="C47" s="373">
        <v>0</v>
      </c>
      <c r="D47" s="373">
        <v>0</v>
      </c>
      <c r="E47" s="373">
        <v>10</v>
      </c>
      <c r="F47" s="374">
        <f>F41</f>
        <v>22099.599999999999</v>
      </c>
      <c r="G47" s="374">
        <f t="shared" ref="G47:N47" si="12">G41</f>
        <v>23383.363000000001</v>
      </c>
      <c r="H47" s="374">
        <f t="shared" si="12"/>
        <v>13645.062</v>
      </c>
      <c r="I47" s="374">
        <f t="shared" si="12"/>
        <v>203.9</v>
      </c>
      <c r="J47" s="374">
        <f t="shared" si="12"/>
        <v>185.06399999999999</v>
      </c>
      <c r="K47" s="374">
        <f t="shared" si="12"/>
        <v>216.84</v>
      </c>
      <c r="L47" s="374">
        <f t="shared" si="12"/>
        <v>226.9</v>
      </c>
      <c r="M47" s="374">
        <f t="shared" si="12"/>
        <v>3400.85</v>
      </c>
      <c r="N47" s="374">
        <f t="shared" si="12"/>
        <v>1713.35</v>
      </c>
      <c r="O47" s="374">
        <f>SUM(F47:H47)*C47/100+SUM(I47:K47)*D47/100+SUM(L47:N47)*E47/100</f>
        <v>534.11</v>
      </c>
      <c r="P47" s="46"/>
      <c r="Q47" s="46"/>
      <c r="R47" s="49"/>
      <c r="T47" s="50"/>
    </row>
    <row r="48" spans="1:20" ht="30">
      <c r="B48" s="372" t="s">
        <v>88</v>
      </c>
      <c r="C48" s="373">
        <v>10</v>
      </c>
      <c r="D48" s="373">
        <v>20</v>
      </c>
      <c r="E48" s="373">
        <v>0</v>
      </c>
      <c r="F48" s="374">
        <f>F37</f>
        <v>2114.6999999999998</v>
      </c>
      <c r="G48" s="374">
        <f t="shared" ref="G48:N48" si="13">G37</f>
        <v>3021.3510000000001</v>
      </c>
      <c r="H48" s="374">
        <f t="shared" si="13"/>
        <v>6209.9530000000004</v>
      </c>
      <c r="I48" s="374">
        <f t="shared" si="13"/>
        <v>159.69999999999999</v>
      </c>
      <c r="J48" s="374">
        <f t="shared" si="13"/>
        <v>81.521000000000001</v>
      </c>
      <c r="K48" s="374">
        <f t="shared" si="13"/>
        <v>72.31</v>
      </c>
      <c r="L48" s="374">
        <f t="shared" si="13"/>
        <v>37.9</v>
      </c>
      <c r="M48" s="374">
        <f t="shared" si="13"/>
        <v>32.15</v>
      </c>
      <c r="N48" s="374">
        <f t="shared" si="13"/>
        <v>256.38299999999998</v>
      </c>
      <c r="O48" s="374">
        <f>SUM(F48:H48)*C48/100+SUM(I48:K48)*D48/100+SUM(L48:N48)*E48/100</f>
        <v>1197.3066000000001</v>
      </c>
      <c r="P48" s="46"/>
      <c r="Q48" s="46"/>
      <c r="R48" s="49"/>
      <c r="T48" s="50"/>
    </row>
    <row r="49" spans="1:20" ht="18">
      <c r="A49" s="29">
        <v>17</v>
      </c>
      <c r="B49" s="119" t="s">
        <v>89</v>
      </c>
      <c r="C49" s="23"/>
      <c r="D49" s="23"/>
      <c r="E49" s="23"/>
      <c r="F49" s="41"/>
      <c r="G49" s="41"/>
      <c r="H49" s="40"/>
      <c r="I49" s="40"/>
      <c r="J49" s="40"/>
      <c r="K49" s="40"/>
      <c r="L49" s="40"/>
      <c r="M49" s="40"/>
      <c r="N49" s="40"/>
      <c r="O49" s="41">
        <f>O50</f>
        <v>121.16079999999999</v>
      </c>
      <c r="P49" s="46">
        <v>0</v>
      </c>
      <c r="Q49" s="46">
        <v>0</v>
      </c>
      <c r="R49" s="48">
        <f>O49-P49-Q49</f>
        <v>121.16079999999999</v>
      </c>
      <c r="T49" s="50"/>
    </row>
    <row r="50" spans="1:20" ht="30">
      <c r="B50" s="372" t="s">
        <v>86</v>
      </c>
      <c r="C50" s="373">
        <v>0</v>
      </c>
      <c r="D50" s="373">
        <v>20</v>
      </c>
      <c r="E50" s="373">
        <v>0</v>
      </c>
      <c r="F50" s="374">
        <f>F47</f>
        <v>22099.599999999999</v>
      </c>
      <c r="G50" s="374">
        <f t="shared" ref="G50:N50" si="14">G47</f>
        <v>23383.363000000001</v>
      </c>
      <c r="H50" s="374">
        <f t="shared" si="14"/>
        <v>13645.062</v>
      </c>
      <c r="I50" s="374">
        <f t="shared" si="14"/>
        <v>203.9</v>
      </c>
      <c r="J50" s="374">
        <f t="shared" si="14"/>
        <v>185.06399999999999</v>
      </c>
      <c r="K50" s="374">
        <f t="shared" si="14"/>
        <v>216.84</v>
      </c>
      <c r="L50" s="374">
        <f t="shared" si="14"/>
        <v>226.9</v>
      </c>
      <c r="M50" s="374">
        <f t="shared" si="14"/>
        <v>3400.85</v>
      </c>
      <c r="N50" s="374">
        <f t="shared" si="14"/>
        <v>1713.35</v>
      </c>
      <c r="O50" s="374">
        <f>SUM(F50:H50)*C50/100+SUM(I50:K50)*D50/100+SUM(L50:N50)*E50/100</f>
        <v>121.16079999999999</v>
      </c>
      <c r="P50" s="46"/>
      <c r="Q50" s="46"/>
      <c r="R50" s="49"/>
      <c r="T50" s="50"/>
    </row>
    <row r="51" spans="1:20" ht="18">
      <c r="A51" s="29">
        <v>18</v>
      </c>
      <c r="B51" s="119" t="s">
        <v>90</v>
      </c>
      <c r="C51" s="24"/>
      <c r="D51" s="24"/>
      <c r="E51" s="24"/>
      <c r="F51" s="40"/>
      <c r="G51" s="40"/>
      <c r="H51" s="40"/>
      <c r="I51" s="40"/>
      <c r="J51" s="40"/>
      <c r="K51" s="40"/>
      <c r="L51" s="40"/>
      <c r="M51" s="40"/>
      <c r="N51" s="40"/>
      <c r="O51" s="41">
        <f>O52</f>
        <v>163.84819999999999</v>
      </c>
      <c r="P51" s="46">
        <v>0</v>
      </c>
      <c r="Q51" s="46">
        <v>0</v>
      </c>
      <c r="R51" s="48">
        <f>O51-P51-Q51</f>
        <v>163.84819999999999</v>
      </c>
      <c r="T51" s="50"/>
    </row>
    <row r="52" spans="1:20" ht="30">
      <c r="B52" s="372" t="s">
        <v>87</v>
      </c>
      <c r="C52" s="373">
        <v>0</v>
      </c>
      <c r="D52" s="373">
        <v>20</v>
      </c>
      <c r="E52" s="373">
        <v>0</v>
      </c>
      <c r="F52" s="374">
        <f>F45</f>
        <v>1655</v>
      </c>
      <c r="G52" s="374">
        <f t="shared" ref="G52:N52" si="15">G45</f>
        <v>1230.6420000000001</v>
      </c>
      <c r="H52" s="374">
        <f t="shared" si="15"/>
        <v>3202.79</v>
      </c>
      <c r="I52" s="374">
        <f t="shared" si="15"/>
        <v>227</v>
      </c>
      <c r="J52" s="374">
        <f t="shared" si="15"/>
        <v>160.05199999999999</v>
      </c>
      <c r="K52" s="374">
        <f t="shared" si="15"/>
        <v>432.18900000000002</v>
      </c>
      <c r="L52" s="374">
        <f t="shared" si="15"/>
        <v>0</v>
      </c>
      <c r="M52" s="374">
        <f t="shared" si="15"/>
        <v>0</v>
      </c>
      <c r="N52" s="374">
        <f t="shared" si="15"/>
        <v>0</v>
      </c>
      <c r="O52" s="374">
        <f>SUM(F52:H52)*C52/100+SUM(I52:K52)*D52/100+SUM(L52:N52)*E52/100</f>
        <v>163.84819999999999</v>
      </c>
      <c r="P52" s="46"/>
      <c r="Q52" s="46"/>
      <c r="R52" s="49"/>
      <c r="T52" s="50"/>
    </row>
    <row r="53" spans="1:20" ht="18">
      <c r="A53" s="29">
        <v>19</v>
      </c>
      <c r="B53" s="119" t="s">
        <v>91</v>
      </c>
      <c r="C53" s="24"/>
      <c r="D53" s="24"/>
      <c r="E53" s="24"/>
      <c r="F53" s="40"/>
      <c r="G53" s="40"/>
      <c r="H53" s="40"/>
      <c r="I53" s="40"/>
      <c r="J53" s="40"/>
      <c r="K53" s="40"/>
      <c r="L53" s="40"/>
      <c r="M53" s="40"/>
      <c r="N53" s="40"/>
      <c r="O53" s="41">
        <f>O54</f>
        <v>81.924099999999996</v>
      </c>
      <c r="P53" s="46">
        <v>0</v>
      </c>
      <c r="Q53" s="46">
        <v>0</v>
      </c>
      <c r="R53" s="48">
        <f>O53-P53-Q53</f>
        <v>81.924099999999996</v>
      </c>
      <c r="T53" s="50"/>
    </row>
    <row r="54" spans="1:20" ht="30">
      <c r="B54" s="372" t="s">
        <v>87</v>
      </c>
      <c r="C54" s="373">
        <v>0</v>
      </c>
      <c r="D54" s="373">
        <v>10</v>
      </c>
      <c r="E54" s="373">
        <v>0</v>
      </c>
      <c r="F54" s="374">
        <f>F52</f>
        <v>1655</v>
      </c>
      <c r="G54" s="374">
        <f t="shared" ref="G54:N54" si="16">G52</f>
        <v>1230.6420000000001</v>
      </c>
      <c r="H54" s="374">
        <f t="shared" si="16"/>
        <v>3202.79</v>
      </c>
      <c r="I54" s="374">
        <f t="shared" si="16"/>
        <v>227</v>
      </c>
      <c r="J54" s="374">
        <f t="shared" si="16"/>
        <v>160.05199999999999</v>
      </c>
      <c r="K54" s="374">
        <f t="shared" si="16"/>
        <v>432.18900000000002</v>
      </c>
      <c r="L54" s="374">
        <f t="shared" si="16"/>
        <v>0</v>
      </c>
      <c r="M54" s="374">
        <f t="shared" si="16"/>
        <v>0</v>
      </c>
      <c r="N54" s="374">
        <f t="shared" si="16"/>
        <v>0</v>
      </c>
      <c r="O54" s="374">
        <f>SUM(F54:H54)*C54/100+SUM(I54:K54)*D54/100+SUM(L54:N54)*E54/100</f>
        <v>81.924099999999996</v>
      </c>
      <c r="P54" s="46"/>
      <c r="Q54" s="46"/>
      <c r="R54" s="49"/>
      <c r="T54" s="50"/>
    </row>
    <row r="55" spans="1:20" ht="18">
      <c r="A55" s="29">
        <v>20</v>
      </c>
      <c r="B55" s="119" t="s">
        <v>92</v>
      </c>
      <c r="C55" s="24"/>
      <c r="D55" s="24"/>
      <c r="E55" s="24"/>
      <c r="F55" s="40"/>
      <c r="G55" s="40"/>
      <c r="H55" s="40"/>
      <c r="I55" s="40"/>
      <c r="J55" s="40"/>
      <c r="K55" s="40"/>
      <c r="L55" s="40"/>
      <c r="M55" s="40"/>
      <c r="N55" s="40"/>
      <c r="O55" s="41">
        <f>O56</f>
        <v>81.924099999999996</v>
      </c>
      <c r="P55" s="46">
        <v>0</v>
      </c>
      <c r="Q55" s="46">
        <v>0</v>
      </c>
      <c r="R55" s="48">
        <f>O55-P55-Q55</f>
        <v>81.924099999999996</v>
      </c>
      <c r="T55" s="50"/>
    </row>
    <row r="56" spans="1:20" ht="30">
      <c r="B56" s="372" t="s">
        <v>87</v>
      </c>
      <c r="C56" s="373">
        <v>0</v>
      </c>
      <c r="D56" s="373">
        <v>10</v>
      </c>
      <c r="E56" s="373">
        <v>0</v>
      </c>
      <c r="F56" s="374">
        <f>F54</f>
        <v>1655</v>
      </c>
      <c r="G56" s="374">
        <f t="shared" ref="G56:N56" si="17">G54</f>
        <v>1230.6420000000001</v>
      </c>
      <c r="H56" s="374">
        <f t="shared" si="17"/>
        <v>3202.79</v>
      </c>
      <c r="I56" s="374">
        <f t="shared" si="17"/>
        <v>227</v>
      </c>
      <c r="J56" s="374">
        <f t="shared" si="17"/>
        <v>160.05199999999999</v>
      </c>
      <c r="K56" s="374">
        <f t="shared" si="17"/>
        <v>432.18900000000002</v>
      </c>
      <c r="L56" s="374">
        <f t="shared" si="17"/>
        <v>0</v>
      </c>
      <c r="M56" s="374">
        <f t="shared" si="17"/>
        <v>0</v>
      </c>
      <c r="N56" s="374">
        <f t="shared" si="17"/>
        <v>0</v>
      </c>
      <c r="O56" s="374">
        <f>SUM(F56:H56)*C56/100+SUM(I56:K56)*D56/100+SUM(L56:N56)*E56/100</f>
        <v>81.924099999999996</v>
      </c>
      <c r="P56" s="46"/>
      <c r="Q56" s="46"/>
      <c r="R56" s="49"/>
      <c r="T56" s="50"/>
    </row>
    <row r="57" spans="1:20" ht="18">
      <c r="A57" s="29">
        <v>21</v>
      </c>
      <c r="B57" s="119" t="s">
        <v>93</v>
      </c>
      <c r="C57" s="23"/>
      <c r="D57" s="23"/>
      <c r="E57" s="23"/>
      <c r="F57" s="41"/>
      <c r="G57" s="41"/>
      <c r="H57" s="40"/>
      <c r="I57" s="40"/>
      <c r="J57" s="40"/>
      <c r="K57" s="40"/>
      <c r="L57" s="40"/>
      <c r="M57" s="40"/>
      <c r="N57" s="40"/>
      <c r="O57" s="41">
        <f>O58</f>
        <v>1068.22</v>
      </c>
      <c r="P57" s="46">
        <v>0</v>
      </c>
      <c r="Q57" s="46">
        <v>0</v>
      </c>
      <c r="R57" s="48">
        <f>O57-P57-Q57</f>
        <v>1068.22</v>
      </c>
      <c r="T57" s="50"/>
    </row>
    <row r="58" spans="1:20" ht="30">
      <c r="B58" s="372" t="s">
        <v>86</v>
      </c>
      <c r="C58" s="373">
        <v>0</v>
      </c>
      <c r="D58" s="373">
        <v>0</v>
      </c>
      <c r="E58" s="373">
        <v>20</v>
      </c>
      <c r="F58" s="374">
        <f>F50</f>
        <v>22099.599999999999</v>
      </c>
      <c r="G58" s="374">
        <f t="shared" ref="G58:N58" si="18">G50</f>
        <v>23383.363000000001</v>
      </c>
      <c r="H58" s="374">
        <f t="shared" si="18"/>
        <v>13645.062</v>
      </c>
      <c r="I58" s="374">
        <f t="shared" si="18"/>
        <v>203.9</v>
      </c>
      <c r="J58" s="374">
        <f t="shared" si="18"/>
        <v>185.06399999999999</v>
      </c>
      <c r="K58" s="374">
        <f t="shared" si="18"/>
        <v>216.84</v>
      </c>
      <c r="L58" s="374">
        <f t="shared" si="18"/>
        <v>226.9</v>
      </c>
      <c r="M58" s="374">
        <f t="shared" si="18"/>
        <v>3400.85</v>
      </c>
      <c r="N58" s="374">
        <f t="shared" si="18"/>
        <v>1713.35</v>
      </c>
      <c r="O58" s="374">
        <f>SUM(F58:H58)*C58/100+SUM(I58:K58)*D58/100+SUM(L58:N58)*E58/100</f>
        <v>1068.22</v>
      </c>
      <c r="P58" s="46"/>
      <c r="Q58" s="46"/>
      <c r="R58" s="49"/>
      <c r="T58" s="50"/>
    </row>
    <row r="59" spans="1:20" ht="18">
      <c r="A59" s="29">
        <v>22</v>
      </c>
      <c r="B59" s="119" t="s">
        <v>94</v>
      </c>
      <c r="C59" s="23"/>
      <c r="D59" s="23"/>
      <c r="E59" s="23"/>
      <c r="F59" s="41"/>
      <c r="G59" s="41"/>
      <c r="H59" s="40"/>
      <c r="I59" s="40"/>
      <c r="J59" s="40"/>
      <c r="K59" s="40"/>
      <c r="L59" s="40"/>
      <c r="M59" s="40"/>
      <c r="N59" s="40"/>
      <c r="O59" s="41">
        <f>O60</f>
        <v>534.11</v>
      </c>
      <c r="P59" s="46">
        <v>0</v>
      </c>
      <c r="Q59" s="46">
        <v>0</v>
      </c>
      <c r="R59" s="48">
        <f>O59-P59-Q59</f>
        <v>534.11</v>
      </c>
      <c r="T59" s="50"/>
    </row>
    <row r="60" spans="1:20" ht="30">
      <c r="B60" s="372" t="s">
        <v>86</v>
      </c>
      <c r="C60" s="373">
        <v>0</v>
      </c>
      <c r="D60" s="373">
        <v>0</v>
      </c>
      <c r="E60" s="373">
        <v>10</v>
      </c>
      <c r="F60" s="374">
        <f>F58</f>
        <v>22099.599999999999</v>
      </c>
      <c r="G60" s="374">
        <f t="shared" ref="G60:N60" si="19">G58</f>
        <v>23383.363000000001</v>
      </c>
      <c r="H60" s="374">
        <f t="shared" si="19"/>
        <v>13645.062</v>
      </c>
      <c r="I60" s="374">
        <f t="shared" si="19"/>
        <v>203.9</v>
      </c>
      <c r="J60" s="374">
        <f t="shared" si="19"/>
        <v>185.06399999999999</v>
      </c>
      <c r="K60" s="374">
        <f t="shared" si="19"/>
        <v>216.84</v>
      </c>
      <c r="L60" s="374">
        <f t="shared" si="19"/>
        <v>226.9</v>
      </c>
      <c r="M60" s="374">
        <f t="shared" si="19"/>
        <v>3400.85</v>
      </c>
      <c r="N60" s="374">
        <f t="shared" si="19"/>
        <v>1713.35</v>
      </c>
      <c r="O60" s="374">
        <f>SUM(F60:H60)*C60/100+SUM(I60:K60)*D60/100+SUM(L60:N60)*E60/100</f>
        <v>534.11</v>
      </c>
      <c r="P60" s="46"/>
      <c r="Q60" s="46"/>
      <c r="R60" s="49"/>
      <c r="T60" s="50"/>
    </row>
    <row r="61" spans="1:20" ht="18">
      <c r="A61" s="29">
        <v>23</v>
      </c>
      <c r="B61" s="119" t="s">
        <v>95</v>
      </c>
      <c r="C61" s="23"/>
      <c r="D61" s="23"/>
      <c r="E61" s="23"/>
      <c r="F61" s="41"/>
      <c r="G61" s="41"/>
      <c r="H61" s="40"/>
      <c r="I61" s="40"/>
      <c r="J61" s="40"/>
      <c r="K61" s="40"/>
      <c r="L61" s="40"/>
      <c r="M61" s="40"/>
      <c r="N61" s="40"/>
      <c r="O61" s="41">
        <f>O62</f>
        <v>163.2165</v>
      </c>
      <c r="P61" s="46">
        <v>0</v>
      </c>
      <c r="Q61" s="46">
        <v>0</v>
      </c>
      <c r="R61" s="48">
        <f>O61-P61-Q61</f>
        <v>163.2165</v>
      </c>
      <c r="T61" s="50"/>
    </row>
    <row r="62" spans="1:20" ht="30">
      <c r="B62" s="372" t="s">
        <v>88</v>
      </c>
      <c r="C62" s="373">
        <v>0</v>
      </c>
      <c r="D62" s="373">
        <v>0</v>
      </c>
      <c r="E62" s="373">
        <v>50</v>
      </c>
      <c r="F62" s="374">
        <f>F48</f>
        <v>2114.6999999999998</v>
      </c>
      <c r="G62" s="374">
        <f t="shared" ref="G62:N62" si="20">G48</f>
        <v>3021.3510000000001</v>
      </c>
      <c r="H62" s="374">
        <f t="shared" si="20"/>
        <v>6209.9530000000004</v>
      </c>
      <c r="I62" s="374">
        <f t="shared" si="20"/>
        <v>159.69999999999999</v>
      </c>
      <c r="J62" s="374">
        <f t="shared" si="20"/>
        <v>81.521000000000001</v>
      </c>
      <c r="K62" s="374">
        <f t="shared" si="20"/>
        <v>72.31</v>
      </c>
      <c r="L62" s="374">
        <f t="shared" si="20"/>
        <v>37.9</v>
      </c>
      <c r="M62" s="374">
        <f t="shared" si="20"/>
        <v>32.15</v>
      </c>
      <c r="N62" s="374">
        <f t="shared" si="20"/>
        <v>256.38299999999998</v>
      </c>
      <c r="O62" s="374">
        <f>SUM(F62:H62)*C62/100+SUM(I62:K62)*D62/100+SUM(L62:N62)*E62/100</f>
        <v>163.2165</v>
      </c>
      <c r="P62" s="46"/>
      <c r="Q62" s="46"/>
      <c r="R62" s="49"/>
      <c r="T62" s="50"/>
    </row>
    <row r="63" spans="1:20" ht="20.399999999999999">
      <c r="B63" s="121" t="s">
        <v>96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0">
        <f>R64</f>
        <v>7159.1299999999983</v>
      </c>
      <c r="T63" s="50"/>
    </row>
    <row r="64" spans="1:20" ht="18">
      <c r="A64" s="29">
        <v>24</v>
      </c>
      <c r="B64" s="122" t="s">
        <v>97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141">
        <f>O65+O66</f>
        <v>12392.829999999998</v>
      </c>
      <c r="P64" s="72">
        <f>P65+P66</f>
        <v>0</v>
      </c>
      <c r="Q64" s="72">
        <v>5233.7</v>
      </c>
      <c r="R64" s="48">
        <f>O64-P64-Q64</f>
        <v>7159.1299999999983</v>
      </c>
      <c r="T64" s="50"/>
    </row>
    <row r="65" spans="1:20" ht="18">
      <c r="B65" s="123" t="s">
        <v>98</v>
      </c>
      <c r="C65" s="42">
        <v>100</v>
      </c>
      <c r="D65" s="42">
        <v>100</v>
      </c>
      <c r="E65" s="42">
        <v>100</v>
      </c>
      <c r="F65" s="43">
        <f>'Sheet 1'!F38</f>
        <v>114.3</v>
      </c>
      <c r="G65" s="43">
        <f>'Sheet 1'!G38</f>
        <v>105</v>
      </c>
      <c r="H65" s="43">
        <f>'Sheet 1'!H38</f>
        <v>98</v>
      </c>
      <c r="I65" s="43">
        <f>'Sheet 1'!I15</f>
        <v>3320</v>
      </c>
      <c r="J65" s="43">
        <f>'Sheet 1'!J15</f>
        <v>4395.8</v>
      </c>
      <c r="K65" s="43">
        <f>'Sheet 1'!K15</f>
        <v>3475</v>
      </c>
      <c r="L65" s="30">
        <f>'Sheet 1'!C38</f>
        <v>0</v>
      </c>
      <c r="M65" s="30">
        <f>'Sheet 1'!D38</f>
        <v>0</v>
      </c>
      <c r="N65" s="30">
        <f>'Sheet 1'!E38</f>
        <v>0</v>
      </c>
      <c r="O65" s="30">
        <f>SUM(F65:H65)*C65/100+SUM(I65:K65)*D65/100+SUM(L65:N65)*E65/100</f>
        <v>11508.099999999999</v>
      </c>
      <c r="P65" s="46"/>
      <c r="Q65" s="46"/>
      <c r="R65" s="49"/>
      <c r="T65" s="50"/>
    </row>
    <row r="66" spans="1:20" ht="18">
      <c r="B66" s="376" t="s">
        <v>99</v>
      </c>
      <c r="C66" s="377">
        <v>0</v>
      </c>
      <c r="D66" s="377">
        <v>15</v>
      </c>
      <c r="E66" s="377">
        <v>0</v>
      </c>
      <c r="F66" s="378">
        <f>'Sheet 1'!F44</f>
        <v>3080.4</v>
      </c>
      <c r="G66" s="378">
        <f>'Sheet 1'!G44</f>
        <v>1693</v>
      </c>
      <c r="H66" s="378">
        <f>'Sheet 1'!H44</f>
        <v>2125</v>
      </c>
      <c r="I66" s="378">
        <f>'Sheet 1'!I21</f>
        <v>2451.6</v>
      </c>
      <c r="J66" s="378">
        <f>'Sheet 1'!J21</f>
        <v>1360.6</v>
      </c>
      <c r="K66" s="378">
        <f>'Sheet 1'!K21</f>
        <v>2086</v>
      </c>
      <c r="L66" s="379">
        <v>0</v>
      </c>
      <c r="M66" s="379">
        <v>0</v>
      </c>
      <c r="N66" s="379">
        <v>0</v>
      </c>
      <c r="O66" s="379">
        <f>SUM(F66:H66)*C66/100+SUM(I66:K66)*D66/100+SUM(L66:N66)*E66/100</f>
        <v>884.73</v>
      </c>
      <c r="P66" s="46"/>
      <c r="Q66" s="46"/>
      <c r="R66" s="49"/>
      <c r="T66" s="50"/>
    </row>
    <row r="67" spans="1:20" ht="20.399999999999999">
      <c r="B67" s="124" t="s">
        <v>100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3">
        <f>O68+O71+O74</f>
        <v>6527.4690000000001</v>
      </c>
      <c r="P67" s="143">
        <f>P68+P71+P74</f>
        <v>2612</v>
      </c>
      <c r="Q67" s="143">
        <f>Q68+Q71+Q74</f>
        <v>3230.6</v>
      </c>
      <c r="R67" s="144">
        <f>R68+R71+R74</f>
        <v>684.86899999999991</v>
      </c>
      <c r="T67" s="50"/>
    </row>
    <row r="68" spans="1:20" ht="18">
      <c r="A68" s="29">
        <v>25</v>
      </c>
      <c r="B68" s="125" t="s">
        <v>101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45">
        <f>O69+O70</f>
        <v>965.4</v>
      </c>
      <c r="P68" s="46">
        <v>0</v>
      </c>
      <c r="Q68" s="46">
        <v>1249.5</v>
      </c>
      <c r="R68" s="48">
        <f>O68-P68-Q68</f>
        <v>-284.10000000000002</v>
      </c>
      <c r="T68" s="50"/>
    </row>
    <row r="69" spans="1:20" ht="18">
      <c r="B69" s="126" t="s">
        <v>104</v>
      </c>
      <c r="C69" s="44">
        <v>100</v>
      </c>
      <c r="D69" s="44">
        <v>50</v>
      </c>
      <c r="E69" s="44">
        <v>100</v>
      </c>
      <c r="F69" s="26">
        <f>'Sheet 1'!F37</f>
        <v>0</v>
      </c>
      <c r="G69" s="31">
        <f>'Sheet 1'!G37</f>
        <v>0</v>
      </c>
      <c r="H69" s="31">
        <f>'Sheet 1'!H37</f>
        <v>0</v>
      </c>
      <c r="I69" s="31">
        <f>'Sheet 1'!I14</f>
        <v>0</v>
      </c>
      <c r="J69" s="31">
        <f>'Sheet 1'!J14</f>
        <v>1470</v>
      </c>
      <c r="K69" s="31">
        <f>'Sheet 1'!K14</f>
        <v>460.8</v>
      </c>
      <c r="L69" s="31">
        <f>'Sheet 1'!C37</f>
        <v>0</v>
      </c>
      <c r="M69" s="31">
        <f>'Sheet 1'!D37</f>
        <v>0</v>
      </c>
      <c r="N69" s="31">
        <f>'Sheet 1'!E37</f>
        <v>0</v>
      </c>
      <c r="O69" s="146">
        <f>SUM(F69:H69)*C69/100+SUM(I69:K69)*D69/100+SUM(L69:N69)*E69/100</f>
        <v>965.4</v>
      </c>
      <c r="P69" s="46"/>
      <c r="Q69" s="46"/>
      <c r="R69" s="49"/>
      <c r="T69" s="50"/>
    </row>
    <row r="70" spans="1:20" ht="18">
      <c r="B70" s="126" t="s">
        <v>106</v>
      </c>
      <c r="C70" s="44">
        <v>100</v>
      </c>
      <c r="D70" s="44">
        <v>70</v>
      </c>
      <c r="E70" s="44">
        <v>100</v>
      </c>
      <c r="F70" s="31">
        <f>'Sheet 1'!F36</f>
        <v>0</v>
      </c>
      <c r="G70" s="31">
        <f>'Sheet 1'!G36</f>
        <v>0</v>
      </c>
      <c r="H70" s="31">
        <f>'Sheet 1'!H36</f>
        <v>0</v>
      </c>
      <c r="I70" s="31">
        <f>'Sheet 1'!I36</f>
        <v>0</v>
      </c>
      <c r="J70" s="31">
        <f>'Sheet 1'!J36</f>
        <v>0</v>
      </c>
      <c r="K70" s="31">
        <f>'Sheet 1'!K36</f>
        <v>0</v>
      </c>
      <c r="L70" s="31">
        <f>'Sheet 1'!C36</f>
        <v>0</v>
      </c>
      <c r="M70" s="31">
        <f>'Sheet 1'!D36</f>
        <v>0</v>
      </c>
      <c r="N70" s="31">
        <f>'Sheet 1'!E36</f>
        <v>0</v>
      </c>
      <c r="O70" s="146">
        <f>SUM(F70:H70)*C70/100+SUM(I70:K70)*D70/100+SUM(L70:N70)*E70/100</f>
        <v>0</v>
      </c>
      <c r="P70" s="46"/>
      <c r="Q70" s="46"/>
      <c r="R70" s="49"/>
      <c r="T70" s="50"/>
    </row>
    <row r="71" spans="1:20" ht="18">
      <c r="A71" s="29">
        <v>26</v>
      </c>
      <c r="B71" s="125" t="s">
        <v>102</v>
      </c>
      <c r="C71" s="44"/>
      <c r="D71" s="44"/>
      <c r="E71" s="44"/>
      <c r="F71" s="31"/>
      <c r="G71" s="31"/>
      <c r="H71" s="31"/>
      <c r="I71" s="31"/>
      <c r="J71" s="31"/>
      <c r="K71" s="31"/>
      <c r="L71" s="31"/>
      <c r="M71" s="31"/>
      <c r="N71" s="31"/>
      <c r="O71" s="145">
        <f>O72+O73</f>
        <v>965.4</v>
      </c>
      <c r="P71" s="46">
        <v>0</v>
      </c>
      <c r="Q71" s="46">
        <v>1211</v>
      </c>
      <c r="R71" s="48">
        <f>O71-P71-Q71</f>
        <v>-245.60000000000002</v>
      </c>
      <c r="T71" s="50"/>
    </row>
    <row r="72" spans="1:20" ht="18">
      <c r="B72" s="126" t="s">
        <v>104</v>
      </c>
      <c r="C72" s="44">
        <v>0</v>
      </c>
      <c r="D72" s="44">
        <v>50</v>
      </c>
      <c r="E72" s="44">
        <v>0</v>
      </c>
      <c r="F72" s="31">
        <f>F69</f>
        <v>0</v>
      </c>
      <c r="G72" s="31">
        <f t="shared" ref="G72:N72" si="21">G69</f>
        <v>0</v>
      </c>
      <c r="H72" s="31">
        <f t="shared" si="21"/>
        <v>0</v>
      </c>
      <c r="I72" s="31">
        <f t="shared" si="21"/>
        <v>0</v>
      </c>
      <c r="J72" s="31">
        <f t="shared" si="21"/>
        <v>1470</v>
      </c>
      <c r="K72" s="31">
        <f t="shared" si="21"/>
        <v>460.8</v>
      </c>
      <c r="L72" s="31">
        <f t="shared" si="21"/>
        <v>0</v>
      </c>
      <c r="M72" s="31">
        <f t="shared" si="21"/>
        <v>0</v>
      </c>
      <c r="N72" s="31">
        <f t="shared" si="21"/>
        <v>0</v>
      </c>
      <c r="O72" s="146">
        <f>SUM(F72:H72)*C72/100+SUM(I72:K72)*D72/100+SUM(L72:N72)*E72/100</f>
        <v>965.4</v>
      </c>
      <c r="P72" s="46"/>
      <c r="Q72" s="46"/>
      <c r="R72" s="49"/>
      <c r="T72" s="50"/>
    </row>
    <row r="73" spans="1:20" ht="18">
      <c r="B73" s="126" t="s">
        <v>106</v>
      </c>
      <c r="C73" s="44">
        <v>0</v>
      </c>
      <c r="D73" s="44">
        <v>30</v>
      </c>
      <c r="E73" s="44">
        <v>0</v>
      </c>
      <c r="F73" s="31">
        <f>F70</f>
        <v>0</v>
      </c>
      <c r="G73" s="31">
        <f t="shared" ref="G73:N73" si="22">G70</f>
        <v>0</v>
      </c>
      <c r="H73" s="31">
        <f t="shared" si="22"/>
        <v>0</v>
      </c>
      <c r="I73" s="31">
        <f t="shared" si="22"/>
        <v>0</v>
      </c>
      <c r="J73" s="31">
        <f t="shared" si="22"/>
        <v>0</v>
      </c>
      <c r="K73" s="31">
        <f t="shared" si="22"/>
        <v>0</v>
      </c>
      <c r="L73" s="31">
        <f t="shared" si="22"/>
        <v>0</v>
      </c>
      <c r="M73" s="31">
        <f t="shared" si="22"/>
        <v>0</v>
      </c>
      <c r="N73" s="31">
        <f t="shared" si="22"/>
        <v>0</v>
      </c>
      <c r="O73" s="146">
        <f>SUM(F73:H73)*C73/100+SUM(I73:K73)*D73/100+SUM(L73:N73)*E73/100</f>
        <v>0</v>
      </c>
      <c r="P73" s="46"/>
      <c r="Q73" s="46"/>
      <c r="R73" s="49"/>
    </row>
    <row r="74" spans="1:20" ht="18">
      <c r="A74" s="29">
        <v>27</v>
      </c>
      <c r="B74" s="125" t="s">
        <v>103</v>
      </c>
      <c r="C74" s="44"/>
      <c r="D74" s="44"/>
      <c r="E74" s="44"/>
      <c r="F74" s="31"/>
      <c r="G74" s="31"/>
      <c r="H74" s="31"/>
      <c r="I74" s="31"/>
      <c r="J74" s="31"/>
      <c r="K74" s="31"/>
      <c r="L74" s="31"/>
      <c r="M74" s="31"/>
      <c r="N74" s="31"/>
      <c r="O74" s="145">
        <f>O75+O76</f>
        <v>4596.6689999999999</v>
      </c>
      <c r="P74" s="46">
        <v>2612</v>
      </c>
      <c r="Q74" s="46">
        <v>770.1</v>
      </c>
      <c r="R74" s="48">
        <f>O74-P74-Q74</f>
        <v>1214.569</v>
      </c>
    </row>
    <row r="75" spans="1:20" ht="18">
      <c r="B75" s="126" t="s">
        <v>105</v>
      </c>
      <c r="C75" s="44">
        <v>100</v>
      </c>
      <c r="D75" s="44">
        <v>100</v>
      </c>
      <c r="E75" s="44">
        <v>100</v>
      </c>
      <c r="F75" s="31">
        <f>'Sheet 1'!F34</f>
        <v>0</v>
      </c>
      <c r="G75" s="31">
        <f>'Sheet 1'!G34</f>
        <v>0</v>
      </c>
      <c r="H75" s="31">
        <f>'Sheet 1'!H34</f>
        <v>0</v>
      </c>
      <c r="I75" s="31">
        <f>'Sheet 1'!I11</f>
        <v>2000</v>
      </c>
      <c r="J75" s="31">
        <f>'Sheet 1'!J11</f>
        <v>910</v>
      </c>
      <c r="K75" s="31">
        <f>'Sheet 1'!K11</f>
        <v>1588.5</v>
      </c>
      <c r="L75" s="31">
        <f>'Sheet 1'!C34</f>
        <v>0</v>
      </c>
      <c r="M75" s="31">
        <f>'Sheet 1'!D34</f>
        <v>0</v>
      </c>
      <c r="N75" s="31">
        <f>'Sheet 1'!E34</f>
        <v>0</v>
      </c>
      <c r="O75" s="146">
        <f>SUM(F75:H75)*C75/100+SUM(I75:K75)*D75/100+SUM(L75:N75)*E75/100</f>
        <v>4498.5</v>
      </c>
      <c r="P75" s="46"/>
      <c r="Q75" s="46"/>
      <c r="R75" s="49"/>
    </row>
    <row r="76" spans="1:20" ht="18">
      <c r="B76" s="126" t="s">
        <v>107</v>
      </c>
      <c r="C76" s="44">
        <v>100</v>
      </c>
      <c r="D76" s="44">
        <v>100</v>
      </c>
      <c r="E76" s="44">
        <v>100</v>
      </c>
      <c r="F76" s="31">
        <f>'Sheet 1'!F35</f>
        <v>0</v>
      </c>
      <c r="G76" s="31">
        <f>'Sheet 1'!G35</f>
        <v>0</v>
      </c>
      <c r="H76" s="31">
        <f>'Sheet 1'!H35</f>
        <v>0</v>
      </c>
      <c r="I76" s="31">
        <f>'Sheet 1'!I12</f>
        <v>0</v>
      </c>
      <c r="J76" s="31">
        <f>'Sheet 1'!J12</f>
        <v>0</v>
      </c>
      <c r="K76" s="31">
        <f>'Sheet 1'!K12</f>
        <v>98.168999999999997</v>
      </c>
      <c r="L76" s="31">
        <f>'Sheet 1'!C35</f>
        <v>0</v>
      </c>
      <c r="M76" s="31">
        <f>'Sheet 1'!D35</f>
        <v>0</v>
      </c>
      <c r="N76" s="31">
        <f>'Sheet 1'!E35</f>
        <v>0</v>
      </c>
      <c r="O76" s="146">
        <f>SUM(F76:H76)*C76/100+SUM(I76:K76)*D76/100+SUM(L76:N76)*E76/100</f>
        <v>98.168999999999997</v>
      </c>
      <c r="P76" s="46"/>
      <c r="Q76" s="46"/>
      <c r="R76" s="49"/>
    </row>
    <row r="77" spans="1:20" ht="20.399999999999999">
      <c r="B77" s="36" t="s">
        <v>108</v>
      </c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8">
        <f>O78</f>
        <v>6654.396999999999</v>
      </c>
      <c r="P77" s="148">
        <f>P78</f>
        <v>0</v>
      </c>
      <c r="Q77" s="148">
        <f>Q78</f>
        <v>7244.1</v>
      </c>
      <c r="R77" s="149">
        <f>R78</f>
        <v>-589.70300000000134</v>
      </c>
    </row>
    <row r="78" spans="1:20" ht="18">
      <c r="A78" s="29">
        <v>28</v>
      </c>
      <c r="B78" s="127" t="s">
        <v>109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50">
        <f>O79</f>
        <v>6654.396999999999</v>
      </c>
      <c r="P78" s="46">
        <v>0</v>
      </c>
      <c r="Q78" s="46">
        <v>7244.1</v>
      </c>
      <c r="R78" s="48">
        <f>O78-P78-Q78</f>
        <v>-589.70300000000134</v>
      </c>
    </row>
    <row r="79" spans="1:20" ht="30">
      <c r="B79" s="128" t="s">
        <v>110</v>
      </c>
      <c r="C79" s="32">
        <v>100</v>
      </c>
      <c r="D79" s="32">
        <v>100</v>
      </c>
      <c r="E79" s="32">
        <v>100</v>
      </c>
      <c r="F79" s="33">
        <f>'Sheet 1'!F46</f>
        <v>2641.7</v>
      </c>
      <c r="G79" s="33">
        <f>'Sheet 1'!G46</f>
        <v>1992.6</v>
      </c>
      <c r="H79" s="33">
        <f>'Sheet 1'!H46</f>
        <v>1635.0867000000001</v>
      </c>
      <c r="I79" s="34">
        <f>'Sheet 1'!I23</f>
        <v>41.2</v>
      </c>
      <c r="J79" s="34">
        <f>'Sheet 1'!J23</f>
        <v>77</v>
      </c>
      <c r="K79" s="34">
        <f>'Sheet 1'!K23</f>
        <v>31.134399999999999</v>
      </c>
      <c r="L79" s="34">
        <f>'Sheet 1'!C46</f>
        <v>41.8</v>
      </c>
      <c r="M79" s="34">
        <f>'Sheet 1'!D46</f>
        <v>70.430000000000007</v>
      </c>
      <c r="N79" s="34">
        <f>'Sheet 1'!E46</f>
        <v>123.44589999999999</v>
      </c>
      <c r="O79" s="34">
        <f>SUM(F79:H79)*C79/100+SUM(I79:K79)*D79/100+SUM(L79:N79)*E79/100</f>
        <v>6654.396999999999</v>
      </c>
      <c r="P79" s="46"/>
      <c r="Q79" s="107"/>
      <c r="R79" s="49"/>
    </row>
    <row r="80" spans="1:20" ht="20.399999999999999">
      <c r="B80" s="37" t="s">
        <v>111</v>
      </c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2">
        <f>O81</f>
        <v>11911.869999999999</v>
      </c>
      <c r="P80" s="152">
        <f>P81</f>
        <v>0</v>
      </c>
      <c r="Q80" s="152">
        <f>Q81</f>
        <v>10983</v>
      </c>
      <c r="R80" s="153">
        <f>R81</f>
        <v>928.86999999999898</v>
      </c>
    </row>
    <row r="81" spans="1:18" ht="18">
      <c r="A81" s="29">
        <v>29</v>
      </c>
      <c r="B81" s="129" t="s">
        <v>112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>
        <f>O82</f>
        <v>11911.869999999999</v>
      </c>
      <c r="P81" s="46">
        <v>0</v>
      </c>
      <c r="Q81" s="46">
        <v>10983</v>
      </c>
      <c r="R81" s="48">
        <f>O81-P81-Q81</f>
        <v>928.86999999999898</v>
      </c>
    </row>
    <row r="82" spans="1:18" ht="18.600000000000001" thickBot="1">
      <c r="B82" s="380" t="s">
        <v>99</v>
      </c>
      <c r="C82" s="381">
        <v>100</v>
      </c>
      <c r="D82" s="381">
        <v>85</v>
      </c>
      <c r="E82" s="381">
        <v>0</v>
      </c>
      <c r="F82" s="382">
        <f>'Sheet 1'!F44</f>
        <v>3080.4</v>
      </c>
      <c r="G82" s="382">
        <f>'Sheet 1'!G44</f>
        <v>1693</v>
      </c>
      <c r="H82" s="382">
        <f>'Sheet 1'!H44</f>
        <v>2125</v>
      </c>
      <c r="I82" s="382">
        <f t="shared" ref="I82:N82" si="23">I66</f>
        <v>2451.6</v>
      </c>
      <c r="J82" s="382">
        <f t="shared" si="23"/>
        <v>1360.6</v>
      </c>
      <c r="K82" s="382">
        <f t="shared" si="23"/>
        <v>2086</v>
      </c>
      <c r="L82" s="382">
        <f t="shared" si="23"/>
        <v>0</v>
      </c>
      <c r="M82" s="382">
        <f t="shared" si="23"/>
        <v>0</v>
      </c>
      <c r="N82" s="382">
        <f t="shared" si="23"/>
        <v>0</v>
      </c>
      <c r="O82" s="382">
        <f>SUM(F82:H82)*C82/100+SUM(I82:K82)*D82/100+SUM(L82:N82)*E82/100</f>
        <v>11911.869999999999</v>
      </c>
      <c r="P82" s="46"/>
      <c r="Q82" s="46"/>
      <c r="R82" s="49"/>
    </row>
    <row r="83" spans="1:18" ht="20.399999999999999">
      <c r="R83" s="549">
        <f>R8+R18+R24+R32+R63+R74+R80</f>
        <v>107047.77459999999</v>
      </c>
    </row>
    <row r="84" spans="1:18">
      <c r="R84" s="154"/>
    </row>
  </sheetData>
  <mergeCells count="22">
    <mergeCell ref="C4:E6"/>
    <mergeCell ref="B4:B7"/>
    <mergeCell ref="F6:F7"/>
    <mergeCell ref="G6:G7"/>
    <mergeCell ref="H6:H7"/>
    <mergeCell ref="F5:H5"/>
    <mergeCell ref="I5:K5"/>
    <mergeCell ref="L5:N5"/>
    <mergeCell ref="K6:K7"/>
    <mergeCell ref="L6:L7"/>
    <mergeCell ref="B1:R1"/>
    <mergeCell ref="B2:Q2"/>
    <mergeCell ref="R4:R7"/>
    <mergeCell ref="F4:O4"/>
    <mergeCell ref="O6:O7"/>
    <mergeCell ref="M6:M7"/>
    <mergeCell ref="N6:N7"/>
    <mergeCell ref="I6:I7"/>
    <mergeCell ref="J6:J7"/>
    <mergeCell ref="P4:Q5"/>
    <mergeCell ref="P6:P7"/>
    <mergeCell ref="Q6:Q7"/>
  </mergeCells>
  <pageMargins left="0.24" right="0.16" top="0.75" bottom="0.28000000000000003" header="0.3" footer="0.2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topLeftCell="B1" workbookViewId="0">
      <pane ySplit="7" topLeftCell="A8" activePane="bottomLeft" state="frozen"/>
      <selection activeCell="B1" sqref="B1"/>
      <selection pane="bottomLeft" activeCell="R4" sqref="R4:R7"/>
    </sheetView>
  </sheetViews>
  <sheetFormatPr defaultColWidth="9.109375" defaultRowHeight="15.6"/>
  <cols>
    <col min="1" max="1" width="0.88671875" style="29" hidden="1" customWidth="1"/>
    <col min="2" max="2" width="33.5546875" style="15" customWidth="1"/>
    <col min="3" max="3" width="5.44140625" style="384" customWidth="1"/>
    <col min="4" max="4" width="4.88671875" style="384" customWidth="1"/>
    <col min="5" max="5" width="7.44140625" style="384" customWidth="1"/>
    <col min="6" max="6" width="12.109375" style="384" customWidth="1"/>
    <col min="7" max="7" width="8.88671875" style="384" customWidth="1"/>
    <col min="8" max="8" width="10.88671875" style="384" customWidth="1"/>
    <col min="9" max="9" width="10.44140625" style="384" customWidth="1"/>
    <col min="10" max="10" width="10" style="384" bestFit="1" customWidth="1"/>
    <col min="11" max="11" width="10" style="384" customWidth="1"/>
    <col min="12" max="12" width="11.109375" style="384" customWidth="1"/>
    <col min="13" max="13" width="10.88671875" style="384" customWidth="1"/>
    <col min="14" max="14" width="10.5546875" style="384" customWidth="1"/>
    <col min="15" max="15" width="12.6640625" style="384" customWidth="1"/>
    <col min="16" max="16" width="12.88671875" style="384" customWidth="1"/>
    <col min="17" max="17" width="12.33203125" style="384" customWidth="1"/>
    <col min="18" max="18" width="22.33203125" style="384" customWidth="1"/>
    <col min="19" max="19" width="9.109375" style="15"/>
    <col min="20" max="20" width="12" style="15" customWidth="1"/>
    <col min="21" max="16384" width="9.109375" style="15"/>
  </cols>
  <sheetData>
    <row r="1" spans="1:20" ht="18">
      <c r="B1" s="966" t="s">
        <v>223</v>
      </c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</row>
    <row r="2" spans="1:20" ht="18">
      <c r="B2" s="967" t="s">
        <v>244</v>
      </c>
      <c r="C2" s="967"/>
      <c r="D2" s="967"/>
      <c r="E2" s="967"/>
      <c r="F2" s="967"/>
      <c r="G2" s="967"/>
      <c r="H2" s="967"/>
      <c r="I2" s="967"/>
      <c r="J2" s="967"/>
      <c r="K2" s="967"/>
      <c r="L2" s="967"/>
      <c r="M2" s="967"/>
      <c r="N2" s="967"/>
      <c r="O2" s="967"/>
      <c r="P2" s="967"/>
      <c r="Q2" s="967"/>
      <c r="R2" s="625"/>
    </row>
    <row r="3" spans="1:20" ht="17.399999999999999">
      <c r="B3" s="527"/>
      <c r="C3" s="528"/>
      <c r="D3" s="528"/>
      <c r="E3" s="528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8"/>
      <c r="Q3" s="528"/>
      <c r="R3" s="383" t="s">
        <v>221</v>
      </c>
    </row>
    <row r="4" spans="1:20" ht="21" customHeight="1">
      <c r="B4" s="946" t="s">
        <v>67</v>
      </c>
      <c r="C4" s="969" t="s">
        <v>222</v>
      </c>
      <c r="D4" s="970"/>
      <c r="E4" s="971"/>
      <c r="F4" s="946" t="s">
        <v>64</v>
      </c>
      <c r="G4" s="947"/>
      <c r="H4" s="947"/>
      <c r="I4" s="947"/>
      <c r="J4" s="947"/>
      <c r="K4" s="947"/>
      <c r="L4" s="947"/>
      <c r="M4" s="947"/>
      <c r="N4" s="947"/>
      <c r="O4" s="948"/>
      <c r="P4" s="969" t="s">
        <v>114</v>
      </c>
      <c r="Q4" s="971"/>
      <c r="R4" s="977" t="s">
        <v>266</v>
      </c>
    </row>
    <row r="5" spans="1:20" ht="68.400000000000006" customHeight="1">
      <c r="B5" s="946"/>
      <c r="C5" s="972"/>
      <c r="D5" s="945"/>
      <c r="E5" s="973"/>
      <c r="F5" s="943" t="s">
        <v>63</v>
      </c>
      <c r="G5" s="943"/>
      <c r="H5" s="943"/>
      <c r="I5" s="946" t="s">
        <v>65</v>
      </c>
      <c r="J5" s="947"/>
      <c r="K5" s="948"/>
      <c r="L5" s="946" t="s">
        <v>66</v>
      </c>
      <c r="M5" s="947"/>
      <c r="N5" s="948"/>
      <c r="O5" s="155" t="s">
        <v>39</v>
      </c>
      <c r="P5" s="974"/>
      <c r="Q5" s="976"/>
      <c r="R5" s="977"/>
    </row>
    <row r="6" spans="1:20">
      <c r="B6" s="946"/>
      <c r="C6" s="974"/>
      <c r="D6" s="975"/>
      <c r="E6" s="976"/>
      <c r="F6" s="943" t="s">
        <v>70</v>
      </c>
      <c r="G6" s="943" t="s">
        <v>117</v>
      </c>
      <c r="H6" s="978" t="s">
        <v>119</v>
      </c>
      <c r="I6" s="943" t="s">
        <v>70</v>
      </c>
      <c r="J6" s="943" t="s">
        <v>117</v>
      </c>
      <c r="K6" s="978" t="s">
        <v>119</v>
      </c>
      <c r="L6" s="943" t="s">
        <v>70</v>
      </c>
      <c r="M6" s="943" t="s">
        <v>117</v>
      </c>
      <c r="N6" s="978" t="s">
        <v>119</v>
      </c>
      <c r="O6" s="968" t="s">
        <v>224</v>
      </c>
      <c r="P6" s="943" t="s">
        <v>119</v>
      </c>
      <c r="Q6" s="943" t="s">
        <v>120</v>
      </c>
      <c r="R6" s="977"/>
    </row>
    <row r="7" spans="1:20" ht="30" customHeight="1" thickBot="1">
      <c r="B7" s="969"/>
      <c r="C7" s="367" t="s">
        <v>59</v>
      </c>
      <c r="D7" s="367" t="s">
        <v>60</v>
      </c>
      <c r="E7" s="367" t="s">
        <v>61</v>
      </c>
      <c r="F7" s="943"/>
      <c r="G7" s="943"/>
      <c r="H7" s="979"/>
      <c r="I7" s="943"/>
      <c r="J7" s="943"/>
      <c r="K7" s="979"/>
      <c r="L7" s="943"/>
      <c r="M7" s="943"/>
      <c r="N7" s="982"/>
      <c r="O7" s="968"/>
      <c r="P7" s="943"/>
      <c r="Q7" s="943"/>
      <c r="R7" s="977"/>
    </row>
    <row r="8" spans="1:20" s="51" customFormat="1" ht="21" thickBot="1">
      <c r="A8" s="386">
        <v>1</v>
      </c>
      <c r="B8" s="387" t="s">
        <v>55</v>
      </c>
      <c r="C8" s="388"/>
      <c r="D8" s="388"/>
      <c r="E8" s="388"/>
      <c r="F8" s="389">
        <f t="shared" ref="F8:N8" si="0">SUM(F9:F14)</f>
        <v>572.82000000000005</v>
      </c>
      <c r="G8" s="389">
        <f t="shared" si="0"/>
        <v>825.50400000000002</v>
      </c>
      <c r="H8" s="389">
        <f t="shared" si="0"/>
        <v>480.60900000000004</v>
      </c>
      <c r="I8" s="389">
        <f t="shared" si="0"/>
        <v>13903.7</v>
      </c>
      <c r="J8" s="389">
        <f t="shared" si="0"/>
        <v>8945.9150000000009</v>
      </c>
      <c r="K8" s="389">
        <f t="shared" si="0"/>
        <v>9497.5730000000003</v>
      </c>
      <c r="L8" s="389">
        <f t="shared" si="0"/>
        <v>18482.699999999997</v>
      </c>
      <c r="M8" s="389">
        <f t="shared" si="0"/>
        <v>20966.007000000001</v>
      </c>
      <c r="N8" s="389">
        <f t="shared" si="0"/>
        <v>15982.145999999999</v>
      </c>
      <c r="O8" s="390">
        <f>SUM(F8:M8)</f>
        <v>73674.827999999994</v>
      </c>
      <c r="P8" s="391">
        <v>94026.7</v>
      </c>
      <c r="Q8" s="391">
        <v>0</v>
      </c>
      <c r="R8" s="392">
        <f>O8-P8-Q8</f>
        <v>-20351.872000000003</v>
      </c>
      <c r="T8" s="393"/>
    </row>
    <row r="9" spans="1:20" ht="18">
      <c r="B9" s="394" t="s">
        <v>49</v>
      </c>
      <c r="C9" s="395">
        <v>100</v>
      </c>
      <c r="D9" s="395">
        <v>100</v>
      </c>
      <c r="E9" s="395">
        <v>100</v>
      </c>
      <c r="F9" s="27">
        <v>83.5</v>
      </c>
      <c r="G9" s="27">
        <v>102.087</v>
      </c>
      <c r="H9" s="396">
        <v>118.82</v>
      </c>
      <c r="I9" s="27">
        <v>6093.7</v>
      </c>
      <c r="J9" s="27">
        <v>6307.6480000000001</v>
      </c>
      <c r="K9" s="396">
        <v>7106.866</v>
      </c>
      <c r="L9" s="27">
        <v>23.3</v>
      </c>
      <c r="M9" s="27">
        <v>19.446999999999999</v>
      </c>
      <c r="N9" s="396">
        <v>19.396000000000001</v>
      </c>
      <c r="O9" s="397">
        <f t="shared" ref="O9:O14" si="1">SUM(F9:H9)*C9/100+SUM(I9:K9)*D9/100+SUM(L9:N9)*E9/100</f>
        <v>19874.763999999999</v>
      </c>
      <c r="P9" s="398"/>
      <c r="Q9" s="399"/>
      <c r="R9" s="400"/>
      <c r="T9" s="50"/>
    </row>
    <row r="10" spans="1:20" ht="18" customHeight="1">
      <c r="B10" s="401" t="s">
        <v>50</v>
      </c>
      <c r="C10" s="395">
        <v>100</v>
      </c>
      <c r="D10" s="395">
        <v>100</v>
      </c>
      <c r="E10" s="395">
        <v>100</v>
      </c>
      <c r="F10" s="27">
        <v>11.5</v>
      </c>
      <c r="G10" s="27">
        <v>11.446999999999999</v>
      </c>
      <c r="H10" s="396">
        <v>0</v>
      </c>
      <c r="I10" s="27">
        <v>112.2</v>
      </c>
      <c r="J10" s="27">
        <v>88.1</v>
      </c>
      <c r="K10" s="396">
        <v>31</v>
      </c>
      <c r="L10" s="27">
        <v>10.7</v>
      </c>
      <c r="M10" s="27">
        <v>15.76</v>
      </c>
      <c r="N10" s="396">
        <v>0</v>
      </c>
      <c r="O10" s="397">
        <f t="shared" si="1"/>
        <v>280.70699999999999</v>
      </c>
      <c r="P10" s="398"/>
      <c r="Q10" s="402"/>
      <c r="R10" s="400"/>
      <c r="T10" s="50"/>
    </row>
    <row r="11" spans="1:20" ht="13.5" customHeight="1">
      <c r="B11" s="401" t="s">
        <v>51</v>
      </c>
      <c r="C11" s="395">
        <v>100</v>
      </c>
      <c r="D11" s="395">
        <v>100</v>
      </c>
      <c r="E11" s="395">
        <v>100</v>
      </c>
      <c r="F11" s="28">
        <v>0</v>
      </c>
      <c r="G11" s="27">
        <v>0</v>
      </c>
      <c r="H11" s="396">
        <v>0</v>
      </c>
      <c r="I11" s="27">
        <v>89.8</v>
      </c>
      <c r="J11" s="27">
        <v>81</v>
      </c>
      <c r="K11" s="396">
        <v>135.565</v>
      </c>
      <c r="L11" s="27">
        <v>0.9</v>
      </c>
      <c r="M11" s="27">
        <v>17.2</v>
      </c>
      <c r="N11" s="396">
        <v>0</v>
      </c>
      <c r="O11" s="397">
        <f t="shared" si="1"/>
        <v>324.46500000000003</v>
      </c>
      <c r="P11" s="398"/>
      <c r="Q11" s="399"/>
      <c r="R11" s="400"/>
      <c r="T11" s="50"/>
    </row>
    <row r="12" spans="1:20" ht="30.75" customHeight="1">
      <c r="B12" s="401" t="s">
        <v>52</v>
      </c>
      <c r="C12" s="395">
        <v>100</v>
      </c>
      <c r="D12" s="395">
        <v>100</v>
      </c>
      <c r="E12" s="395">
        <v>100</v>
      </c>
      <c r="F12" s="27">
        <v>147.1</v>
      </c>
      <c r="G12" s="27">
        <v>227.001</v>
      </c>
      <c r="H12" s="396">
        <v>247.33600000000001</v>
      </c>
      <c r="I12" s="27">
        <v>1523.8</v>
      </c>
      <c r="J12" s="27">
        <v>1643.2860000000001</v>
      </c>
      <c r="K12" s="396">
        <v>1378.4</v>
      </c>
      <c r="L12" s="27">
        <v>6290.4</v>
      </c>
      <c r="M12" s="27">
        <v>5913.6</v>
      </c>
      <c r="N12" s="396">
        <v>5011.2</v>
      </c>
      <c r="O12" s="397">
        <f t="shared" si="1"/>
        <v>22382.123</v>
      </c>
      <c r="P12" s="398"/>
      <c r="Q12" s="399"/>
      <c r="R12" s="400"/>
      <c r="T12" s="50"/>
    </row>
    <row r="13" spans="1:20" ht="17.25" customHeight="1">
      <c r="B13" s="401" t="s">
        <v>53</v>
      </c>
      <c r="C13" s="395">
        <v>100</v>
      </c>
      <c r="D13" s="395">
        <v>100</v>
      </c>
      <c r="E13" s="395">
        <v>100</v>
      </c>
      <c r="F13" s="27">
        <v>330.72</v>
      </c>
      <c r="G13" s="27">
        <v>484.96899999999999</v>
      </c>
      <c r="H13" s="396">
        <v>114.453</v>
      </c>
      <c r="I13" s="27">
        <v>6084.2</v>
      </c>
      <c r="J13" s="27">
        <v>825.88099999999997</v>
      </c>
      <c r="K13" s="396">
        <v>845.74199999999996</v>
      </c>
      <c r="L13" s="27">
        <v>12157.4</v>
      </c>
      <c r="M13" s="27">
        <v>15000</v>
      </c>
      <c r="N13" s="396">
        <v>10951.55</v>
      </c>
      <c r="O13" s="397">
        <f t="shared" si="1"/>
        <v>46794.914999999994</v>
      </c>
      <c r="P13" s="403"/>
      <c r="Q13" s="399"/>
      <c r="R13" s="400"/>
      <c r="T13" s="50"/>
    </row>
    <row r="14" spans="1:20" ht="17.25" customHeight="1" thickBot="1">
      <c r="B14" s="404" t="s">
        <v>54</v>
      </c>
      <c r="C14" s="395">
        <v>100</v>
      </c>
      <c r="D14" s="395">
        <v>100</v>
      </c>
      <c r="E14" s="395">
        <v>100</v>
      </c>
      <c r="F14" s="28">
        <v>0</v>
      </c>
      <c r="G14" s="27">
        <v>0</v>
      </c>
      <c r="H14" s="396">
        <v>0</v>
      </c>
      <c r="I14" s="27">
        <v>0</v>
      </c>
      <c r="J14" s="27">
        <v>0</v>
      </c>
      <c r="K14" s="396">
        <v>0</v>
      </c>
      <c r="L14" s="27">
        <v>0</v>
      </c>
      <c r="M14" s="27">
        <v>0</v>
      </c>
      <c r="N14" s="396">
        <v>0</v>
      </c>
      <c r="O14" s="397">
        <f t="shared" si="1"/>
        <v>0</v>
      </c>
      <c r="P14" s="403"/>
      <c r="Q14" s="399"/>
      <c r="R14" s="400"/>
      <c r="T14" s="50"/>
    </row>
    <row r="15" spans="1:20" ht="17.25" customHeight="1" thickBot="1">
      <c r="B15" s="22" t="s">
        <v>57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6">
        <f>O16+O18+O21+O23+O25+O27+O29</f>
        <v>305827.15761450003</v>
      </c>
      <c r="P15" s="406">
        <f>P16+P18+P21+P23+P25+P27+P29</f>
        <v>148750.07700000002</v>
      </c>
      <c r="Q15" s="407"/>
      <c r="R15" s="408">
        <f>R16+R18+R21+R23+R25+R27+R29+R31+R34+R37+R39+R42</f>
        <v>108919.09174749996</v>
      </c>
      <c r="T15" s="50"/>
    </row>
    <row r="16" spans="1:20" ht="18">
      <c r="A16" s="29">
        <v>2</v>
      </c>
      <c r="B16" s="113" t="s">
        <v>56</v>
      </c>
      <c r="C16" s="388"/>
      <c r="D16" s="388"/>
      <c r="E16" s="388"/>
      <c r="F16" s="409"/>
      <c r="G16" s="409"/>
      <c r="H16" s="388"/>
      <c r="I16" s="409"/>
      <c r="J16" s="409"/>
      <c r="K16" s="388"/>
      <c r="L16" s="409"/>
      <c r="M16" s="409"/>
      <c r="N16" s="388"/>
      <c r="O16" s="409">
        <f>O17</f>
        <v>123854.8177435</v>
      </c>
      <c r="P16" s="410">
        <v>94097.1</v>
      </c>
      <c r="Q16" s="410">
        <v>0</v>
      </c>
      <c r="R16" s="411">
        <f>O16-P16-Q16</f>
        <v>29757.71774349999</v>
      </c>
      <c r="T16" s="50"/>
    </row>
    <row r="17" spans="1:20" ht="18">
      <c r="B17" s="114" t="s">
        <v>58</v>
      </c>
      <c r="C17" s="412">
        <v>40.5</v>
      </c>
      <c r="D17" s="412">
        <v>40</v>
      </c>
      <c r="E17" s="412">
        <v>100</v>
      </c>
      <c r="F17" s="21">
        <v>1217.0999999999999</v>
      </c>
      <c r="G17" s="21">
        <v>1979.2322999999999</v>
      </c>
      <c r="H17" s="413">
        <v>5816.5684000000001</v>
      </c>
      <c r="I17" s="414">
        <v>104141.8</v>
      </c>
      <c r="J17" s="414">
        <v>84014.182400000005</v>
      </c>
      <c r="K17" s="413">
        <v>112355.5</v>
      </c>
      <c r="L17" s="414">
        <v>0</v>
      </c>
      <c r="M17" s="414">
        <v>0</v>
      </c>
      <c r="N17" s="413">
        <v>0</v>
      </c>
      <c r="O17" s="414">
        <f>SUM(F17:H17)*C17/100+SUM(I17:K17)*D17/100+SUM(L17:N17)*E17/100</f>
        <v>123854.8177435</v>
      </c>
      <c r="P17" s="415"/>
      <c r="Q17" s="415"/>
      <c r="R17" s="400"/>
      <c r="T17" s="50"/>
    </row>
    <row r="18" spans="1:20" ht="18">
      <c r="A18" s="29">
        <v>3</v>
      </c>
      <c r="B18" s="115" t="s">
        <v>71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409"/>
      <c r="N18" s="388"/>
      <c r="O18" s="409">
        <f>O19+O20</f>
        <v>1485.1924170000002</v>
      </c>
      <c r="P18" s="410">
        <v>0</v>
      </c>
      <c r="Q18" s="410">
        <v>4588.2</v>
      </c>
      <c r="R18" s="411">
        <f>O18-P18-Q18</f>
        <v>-3103.0075829999996</v>
      </c>
      <c r="T18" s="50"/>
    </row>
    <row r="19" spans="1:20" s="424" customFormat="1" ht="33.75" customHeight="1">
      <c r="A19" s="416"/>
      <c r="B19" s="368" t="s">
        <v>72</v>
      </c>
      <c r="C19" s="529">
        <v>10.5</v>
      </c>
      <c r="D19" s="529">
        <v>100</v>
      </c>
      <c r="E19" s="529">
        <v>40</v>
      </c>
      <c r="F19" s="370">
        <v>1497.8</v>
      </c>
      <c r="G19" s="370">
        <v>3744.2750000000001</v>
      </c>
      <c r="H19" s="530">
        <v>2995.3</v>
      </c>
      <c r="I19" s="370">
        <v>14</v>
      </c>
      <c r="J19" s="370">
        <v>35.393999999999998</v>
      </c>
      <c r="K19" s="530">
        <v>30.1</v>
      </c>
      <c r="L19" s="370">
        <v>0</v>
      </c>
      <c r="M19" s="370">
        <v>0</v>
      </c>
      <c r="N19" s="530">
        <v>0</v>
      </c>
      <c r="O19" s="531">
        <f>SUM(F19:H19)*C19/100+SUM(I19:K19)*D19/100+SUM(L19:N19)*E19/100</f>
        <v>944.41837500000008</v>
      </c>
      <c r="P19" s="422"/>
      <c r="Q19" s="422"/>
      <c r="R19" s="423"/>
      <c r="T19" s="425"/>
    </row>
    <row r="20" spans="1:20" s="424" customFormat="1" ht="30" customHeight="1">
      <c r="A20" s="416"/>
      <c r="B20" s="417" t="s">
        <v>58</v>
      </c>
      <c r="C20" s="418">
        <v>6</v>
      </c>
      <c r="D20" s="418">
        <v>0</v>
      </c>
      <c r="E20" s="418">
        <v>0</v>
      </c>
      <c r="F20" s="21">
        <v>1217.0999999999999</v>
      </c>
      <c r="G20" s="21">
        <v>1979.2322999999999</v>
      </c>
      <c r="H20" s="426">
        <v>5816.5684000000001</v>
      </c>
      <c r="I20" s="21">
        <v>104141.8</v>
      </c>
      <c r="J20" s="21">
        <v>84014.182400000005</v>
      </c>
      <c r="K20" s="426">
        <v>112355.5</v>
      </c>
      <c r="L20" s="21">
        <v>0</v>
      </c>
      <c r="M20" s="21">
        <v>0</v>
      </c>
      <c r="N20" s="426">
        <v>0</v>
      </c>
      <c r="O20" s="421">
        <f>SUM(F20:H20)*C20/100+SUM(I20:K20)*D20/100+SUM(L20:N20)*E20/100</f>
        <v>540.77404200000001</v>
      </c>
      <c r="P20" s="422"/>
      <c r="Q20" s="422"/>
      <c r="R20" s="423"/>
      <c r="T20" s="425"/>
    </row>
    <row r="21" spans="1:20" s="424" customFormat="1" ht="18">
      <c r="A21" s="416">
        <v>4</v>
      </c>
      <c r="B21" s="427" t="s">
        <v>113</v>
      </c>
      <c r="C21" s="428"/>
      <c r="D21" s="428"/>
      <c r="E21" s="428"/>
      <c r="F21" s="429"/>
      <c r="G21" s="429"/>
      <c r="H21" s="429"/>
      <c r="I21" s="429"/>
      <c r="J21" s="429"/>
      <c r="K21" s="429"/>
      <c r="L21" s="429"/>
      <c r="M21" s="429"/>
      <c r="N21" s="429"/>
      <c r="O21" s="430">
        <f>O22</f>
        <v>45076.722359999992</v>
      </c>
      <c r="P21" s="431">
        <v>20173.5</v>
      </c>
      <c r="Q21" s="431">
        <v>0</v>
      </c>
      <c r="R21" s="432">
        <f>O21-P21-Q21</f>
        <v>24903.222359999992</v>
      </c>
      <c r="T21" s="425"/>
    </row>
    <row r="22" spans="1:20" s="424" customFormat="1" ht="18">
      <c r="A22" s="416"/>
      <c r="B22" s="417" t="s">
        <v>58</v>
      </c>
      <c r="C22" s="418">
        <v>0</v>
      </c>
      <c r="D22" s="418">
        <v>15</v>
      </c>
      <c r="E22" s="418">
        <v>0</v>
      </c>
      <c r="F22" s="21">
        <v>1217.0999999999999</v>
      </c>
      <c r="G22" s="21">
        <v>1979.2322999999999</v>
      </c>
      <c r="H22" s="426">
        <v>5816.5684000000001</v>
      </c>
      <c r="I22" s="21">
        <v>104141.8</v>
      </c>
      <c r="J22" s="21">
        <v>84014.182400000005</v>
      </c>
      <c r="K22" s="21">
        <v>112355.5</v>
      </c>
      <c r="L22" s="21">
        <v>0</v>
      </c>
      <c r="M22" s="21">
        <v>0</v>
      </c>
      <c r="N22" s="426">
        <v>0</v>
      </c>
      <c r="O22" s="421">
        <f>SUM(F22:H22)*C22/100+SUM(I22:K22)*D22/100+SUM(L22:N22)*E22/100</f>
        <v>45076.722359999992</v>
      </c>
      <c r="P22" s="422"/>
      <c r="Q22" s="422"/>
      <c r="R22" s="423"/>
      <c r="T22" s="425"/>
    </row>
    <row r="23" spans="1:20" s="424" customFormat="1" ht="18">
      <c r="A23" s="416">
        <v>5</v>
      </c>
      <c r="B23" s="427" t="s">
        <v>73</v>
      </c>
      <c r="C23" s="428"/>
      <c r="D23" s="428"/>
      <c r="E23" s="428"/>
      <c r="F23" s="429"/>
      <c r="G23" s="429"/>
      <c r="H23" s="429"/>
      <c r="I23" s="429"/>
      <c r="J23" s="429"/>
      <c r="K23" s="429"/>
      <c r="L23" s="429"/>
      <c r="M23" s="429"/>
      <c r="N23" s="429"/>
      <c r="O23" s="430">
        <f>O24</f>
        <v>30231.406253999998</v>
      </c>
      <c r="P23" s="431">
        <v>27076</v>
      </c>
      <c r="Q23" s="431">
        <v>0</v>
      </c>
      <c r="R23" s="432">
        <f>O23-P23-Q23</f>
        <v>3155.4062539999977</v>
      </c>
      <c r="T23" s="425"/>
    </row>
    <row r="24" spans="1:20" s="424" customFormat="1" ht="18">
      <c r="A24" s="416"/>
      <c r="B24" s="417" t="s">
        <v>58</v>
      </c>
      <c r="C24" s="418">
        <v>2</v>
      </c>
      <c r="D24" s="418">
        <v>10</v>
      </c>
      <c r="E24" s="418">
        <v>0</v>
      </c>
      <c r="F24" s="21">
        <v>1217.0999999999999</v>
      </c>
      <c r="G24" s="21">
        <v>1979.2322999999999</v>
      </c>
      <c r="H24" s="426">
        <v>5816.5684000000001</v>
      </c>
      <c r="I24" s="21">
        <v>104141.8</v>
      </c>
      <c r="J24" s="21">
        <v>84014.182400000005</v>
      </c>
      <c r="K24" s="426">
        <v>112355.5</v>
      </c>
      <c r="L24" s="21">
        <v>0</v>
      </c>
      <c r="M24" s="21">
        <v>0</v>
      </c>
      <c r="N24" s="426">
        <v>0</v>
      </c>
      <c r="O24" s="421">
        <f>SUM(F24:H24)*C24/100+SUM(I24:K24)*D24/100+SUM(L24:N24)*E24/100</f>
        <v>30231.406253999998</v>
      </c>
      <c r="P24" s="422"/>
      <c r="Q24" s="422"/>
      <c r="R24" s="423"/>
      <c r="T24" s="425"/>
    </row>
    <row r="25" spans="1:20" s="424" customFormat="1" ht="18">
      <c r="A25" s="416">
        <v>6</v>
      </c>
      <c r="B25" s="427" t="s">
        <v>74</v>
      </c>
      <c r="C25" s="428"/>
      <c r="D25" s="428"/>
      <c r="E25" s="428"/>
      <c r="F25" s="429"/>
      <c r="G25" s="429"/>
      <c r="H25" s="429"/>
      <c r="I25" s="429"/>
      <c r="J25" s="429"/>
      <c r="K25" s="429"/>
      <c r="L25" s="429"/>
      <c r="M25" s="429"/>
      <c r="N25" s="429"/>
      <c r="O25" s="430">
        <f>O26</f>
        <v>75127.870599999995</v>
      </c>
      <c r="P25" s="431">
        <v>7403.4769999999999</v>
      </c>
      <c r="Q25" s="431">
        <v>47918.2</v>
      </c>
      <c r="R25" s="432">
        <f>O25-P25-Q25</f>
        <v>19806.193599999999</v>
      </c>
      <c r="T25" s="425"/>
    </row>
    <row r="26" spans="1:20" s="424" customFormat="1" ht="18">
      <c r="A26" s="416"/>
      <c r="B26" s="417" t="s">
        <v>58</v>
      </c>
      <c r="C26" s="418">
        <v>0</v>
      </c>
      <c r="D26" s="418">
        <v>25</v>
      </c>
      <c r="E26" s="418">
        <v>0</v>
      </c>
      <c r="F26" s="21">
        <v>1217.0999999999999</v>
      </c>
      <c r="G26" s="21">
        <v>1979.2322999999999</v>
      </c>
      <c r="H26" s="426">
        <v>5816.5684000000001</v>
      </c>
      <c r="I26" s="21">
        <v>104141.8</v>
      </c>
      <c r="J26" s="21">
        <v>84014.182400000005</v>
      </c>
      <c r="K26" s="426">
        <v>112355.5</v>
      </c>
      <c r="L26" s="21">
        <v>0</v>
      </c>
      <c r="M26" s="21">
        <v>0</v>
      </c>
      <c r="N26" s="426">
        <v>0</v>
      </c>
      <c r="O26" s="421">
        <f>SUM(F26:H26)*C26/100+SUM(I26:K26)*D26/100+SUM(L26:N26)*E26/100</f>
        <v>75127.870599999995</v>
      </c>
      <c r="P26" s="422"/>
      <c r="Q26" s="422"/>
      <c r="R26" s="423"/>
      <c r="T26" s="425"/>
    </row>
    <row r="27" spans="1:20" s="424" customFormat="1" ht="18">
      <c r="A27" s="416">
        <v>7</v>
      </c>
      <c r="B27" s="427" t="s">
        <v>75</v>
      </c>
      <c r="C27" s="428"/>
      <c r="D27" s="428"/>
      <c r="E27" s="428"/>
      <c r="F27" s="429"/>
      <c r="G27" s="429"/>
      <c r="H27" s="429"/>
      <c r="I27" s="429"/>
      <c r="J27" s="429"/>
      <c r="K27" s="429"/>
      <c r="L27" s="429"/>
      <c r="M27" s="429"/>
      <c r="N27" s="429"/>
      <c r="O27" s="430">
        <f>O28</f>
        <v>30051.148239999999</v>
      </c>
      <c r="P27" s="431">
        <v>0</v>
      </c>
      <c r="Q27" s="431">
        <v>0</v>
      </c>
      <c r="R27" s="432">
        <f>O27-P27-Q27</f>
        <v>30051.148239999999</v>
      </c>
      <c r="T27" s="425"/>
    </row>
    <row r="28" spans="1:20" s="424" customFormat="1" ht="18">
      <c r="A28" s="416"/>
      <c r="B28" s="417" t="s">
        <v>58</v>
      </c>
      <c r="C28" s="418">
        <v>0</v>
      </c>
      <c r="D28" s="418">
        <v>10</v>
      </c>
      <c r="E28" s="418">
        <v>0</v>
      </c>
      <c r="F28" s="21">
        <v>1217.0999999999999</v>
      </c>
      <c r="G28" s="21">
        <v>1979.2322999999999</v>
      </c>
      <c r="H28" s="426">
        <v>5816.5684000000001</v>
      </c>
      <c r="I28" s="21">
        <v>104141.8</v>
      </c>
      <c r="J28" s="21">
        <v>84014.182400000005</v>
      </c>
      <c r="K28" s="426">
        <v>112355.5</v>
      </c>
      <c r="L28" s="21">
        <v>0</v>
      </c>
      <c r="M28" s="21">
        <v>0</v>
      </c>
      <c r="N28" s="426">
        <v>0</v>
      </c>
      <c r="O28" s="421">
        <f>SUM(F28:H28)*C28/100+SUM(I28:K28)*D28/100+SUM(L28:N28)*E28/100</f>
        <v>30051.148239999999</v>
      </c>
      <c r="P28" s="422"/>
      <c r="Q28" s="422"/>
      <c r="R28" s="423"/>
      <c r="T28" s="425"/>
    </row>
    <row r="29" spans="1:20" s="424" customFormat="1" ht="18">
      <c r="A29" s="416">
        <v>8</v>
      </c>
      <c r="B29" s="427" t="s">
        <v>76</v>
      </c>
      <c r="C29" s="428"/>
      <c r="D29" s="428"/>
      <c r="E29" s="428"/>
      <c r="F29" s="429"/>
      <c r="G29" s="429"/>
      <c r="H29" s="429"/>
      <c r="I29" s="429"/>
      <c r="J29" s="429"/>
      <c r="K29" s="429"/>
      <c r="L29" s="429"/>
      <c r="M29" s="429"/>
      <c r="N29" s="429"/>
      <c r="O29" s="430">
        <f>O30</f>
        <v>0</v>
      </c>
      <c r="P29" s="431">
        <v>0</v>
      </c>
      <c r="Q29" s="431">
        <v>0</v>
      </c>
      <c r="R29" s="432">
        <f>O29-P29-Q29</f>
        <v>0</v>
      </c>
      <c r="T29" s="425"/>
    </row>
    <row r="30" spans="1:20" s="424" customFormat="1" ht="30">
      <c r="A30" s="416"/>
      <c r="B30" s="368" t="s">
        <v>72</v>
      </c>
      <c r="C30" s="529">
        <v>0</v>
      </c>
      <c r="D30" s="529">
        <v>0</v>
      </c>
      <c r="E30" s="529">
        <v>30</v>
      </c>
      <c r="F30" s="370">
        <v>1497.8</v>
      </c>
      <c r="G30" s="370">
        <v>3744.2750000000001</v>
      </c>
      <c r="H30" s="530">
        <v>2995.3</v>
      </c>
      <c r="I30" s="370">
        <v>14</v>
      </c>
      <c r="J30" s="370">
        <v>35.393999999999998</v>
      </c>
      <c r="K30" s="530">
        <v>30.1</v>
      </c>
      <c r="L30" s="370">
        <v>0</v>
      </c>
      <c r="M30" s="370">
        <v>0</v>
      </c>
      <c r="N30" s="530">
        <v>0</v>
      </c>
      <c r="O30" s="531">
        <f>SUM(F30:H30)*C30/100+SUM(I30:K30)*D30/100+SUM(L30:N30)*E30/100</f>
        <v>0</v>
      </c>
      <c r="P30" s="422"/>
      <c r="Q30" s="422"/>
      <c r="R30" s="423"/>
      <c r="T30" s="425"/>
    </row>
    <row r="31" spans="1:20" s="424" customFormat="1" ht="18">
      <c r="A31" s="416">
        <v>9</v>
      </c>
      <c r="B31" s="427" t="s">
        <v>77</v>
      </c>
      <c r="C31" s="428"/>
      <c r="D31" s="428"/>
      <c r="E31" s="428"/>
      <c r="F31" s="429"/>
      <c r="G31" s="429"/>
      <c r="H31" s="429"/>
      <c r="I31" s="429"/>
      <c r="J31" s="429"/>
      <c r="K31" s="429"/>
      <c r="L31" s="429"/>
      <c r="M31" s="429"/>
      <c r="N31" s="429"/>
      <c r="O31" s="430">
        <f>O32+O33</f>
        <v>682.25577099999998</v>
      </c>
      <c r="P31" s="431">
        <v>0</v>
      </c>
      <c r="Q31" s="431">
        <v>0</v>
      </c>
      <c r="R31" s="432">
        <f>O31-P31-Q31</f>
        <v>682.25577099999998</v>
      </c>
      <c r="T31" s="425"/>
    </row>
    <row r="32" spans="1:20" s="424" customFormat="1" ht="18">
      <c r="A32" s="416"/>
      <c r="B32" s="417" t="s">
        <v>58</v>
      </c>
      <c r="C32" s="418">
        <v>3</v>
      </c>
      <c r="D32" s="418">
        <v>0</v>
      </c>
      <c r="E32" s="418">
        <v>30</v>
      </c>
      <c r="F32" s="21">
        <v>1217.0999999999999</v>
      </c>
      <c r="G32" s="21">
        <v>1979.2322999999999</v>
      </c>
      <c r="H32" s="426">
        <v>5816.5684000000001</v>
      </c>
      <c r="I32" s="21">
        <v>104141.8</v>
      </c>
      <c r="J32" s="21">
        <v>84014.182400000005</v>
      </c>
      <c r="K32" s="420">
        <v>112355.49</v>
      </c>
      <c r="L32" s="21">
        <v>0</v>
      </c>
      <c r="M32" s="21">
        <v>0</v>
      </c>
      <c r="N32" s="426">
        <v>0</v>
      </c>
      <c r="O32" s="421">
        <f>SUM(F32:H32)*C32/100+SUM(I32:K32)*D32/100+SUM(L32:N32)*E32/100</f>
        <v>270.387021</v>
      </c>
      <c r="P32" s="422"/>
      <c r="Q32" s="422"/>
      <c r="R32" s="423"/>
      <c r="T32" s="425"/>
    </row>
    <row r="33" spans="1:25" s="424" customFormat="1" ht="30">
      <c r="A33" s="416"/>
      <c r="B33" s="371" t="s">
        <v>72</v>
      </c>
      <c r="C33" s="529">
        <v>5</v>
      </c>
      <c r="D33" s="529">
        <v>0</v>
      </c>
      <c r="E33" s="529">
        <v>0</v>
      </c>
      <c r="F33" s="370">
        <v>1497.8</v>
      </c>
      <c r="G33" s="370">
        <v>3744.2750000000001</v>
      </c>
      <c r="H33" s="530">
        <v>2995.3</v>
      </c>
      <c r="I33" s="370">
        <v>14</v>
      </c>
      <c r="J33" s="370">
        <v>35.393999999999998</v>
      </c>
      <c r="K33" s="530">
        <v>30.146000000000001</v>
      </c>
      <c r="L33" s="370">
        <v>0</v>
      </c>
      <c r="M33" s="370">
        <v>0</v>
      </c>
      <c r="N33" s="530">
        <v>0</v>
      </c>
      <c r="O33" s="531">
        <f>SUM(F33:H33)*C33/100+SUM(I33:K33)*D33/100+SUM(L33:N33)*E33/100</f>
        <v>411.86874999999998</v>
      </c>
      <c r="P33" s="422"/>
      <c r="Q33" s="422"/>
      <c r="R33" s="423"/>
      <c r="T33" s="425"/>
    </row>
    <row r="34" spans="1:25" s="437" customFormat="1" ht="18">
      <c r="A34" s="434"/>
      <c r="B34" s="435" t="s">
        <v>225</v>
      </c>
      <c r="C34" s="388"/>
      <c r="D34" s="388"/>
      <c r="E34" s="388"/>
      <c r="F34" s="16"/>
      <c r="G34" s="16"/>
      <c r="H34" s="429"/>
      <c r="I34" s="16"/>
      <c r="J34" s="16"/>
      <c r="K34" s="18"/>
      <c r="L34" s="16"/>
      <c r="M34" s="16"/>
      <c r="N34" s="18"/>
      <c r="O34" s="436">
        <f>SUM(O35:O36)</f>
        <v>1192.008785</v>
      </c>
      <c r="P34" s="410">
        <v>0</v>
      </c>
      <c r="Q34" s="410">
        <v>0</v>
      </c>
      <c r="R34" s="411">
        <f>O34-P34-Q34</f>
        <v>1192.008785</v>
      </c>
      <c r="S34" s="51"/>
      <c r="T34" s="393"/>
      <c r="U34" s="51"/>
      <c r="V34" s="51"/>
      <c r="W34" s="51"/>
      <c r="X34" s="51"/>
      <c r="Y34" s="51"/>
    </row>
    <row r="35" spans="1:25" ht="18">
      <c r="B35" s="114" t="s">
        <v>58</v>
      </c>
      <c r="C35" s="412">
        <v>5</v>
      </c>
      <c r="D35" s="412">
        <v>0</v>
      </c>
      <c r="E35" s="412">
        <v>0</v>
      </c>
      <c r="F35" s="21">
        <v>1217.0999999999999</v>
      </c>
      <c r="G35" s="21">
        <v>1979.2322999999999</v>
      </c>
      <c r="H35" s="426">
        <v>5816.5684000000001</v>
      </c>
      <c r="I35" s="21">
        <v>104141.8</v>
      </c>
      <c r="J35" s="21">
        <v>84014.182400000005</v>
      </c>
      <c r="K35" s="420">
        <v>112355.49</v>
      </c>
      <c r="L35" s="21">
        <v>0</v>
      </c>
      <c r="M35" s="21">
        <v>0</v>
      </c>
      <c r="N35" s="426">
        <v>0</v>
      </c>
      <c r="O35" s="414">
        <f>SUM(F35:H35)*C35/100+SUM(I35:K35)*D35/100+SUM(L35:N35)*E35/100</f>
        <v>450.64503500000001</v>
      </c>
      <c r="P35" s="399"/>
      <c r="Q35" s="399"/>
      <c r="R35" s="400"/>
      <c r="S35" s="51"/>
      <c r="T35" s="393"/>
      <c r="U35" s="51"/>
      <c r="V35" s="51"/>
      <c r="W35" s="51"/>
      <c r="X35" s="51"/>
      <c r="Y35" s="51"/>
    </row>
    <row r="36" spans="1:25" ht="30">
      <c r="B36" s="371" t="s">
        <v>72</v>
      </c>
      <c r="C36" s="529">
        <v>9</v>
      </c>
      <c r="D36" s="529">
        <v>0</v>
      </c>
      <c r="E36" s="529">
        <v>0</v>
      </c>
      <c r="F36" s="370">
        <v>1497.8</v>
      </c>
      <c r="G36" s="370">
        <v>3744.2750000000001</v>
      </c>
      <c r="H36" s="530">
        <v>2995.3</v>
      </c>
      <c r="I36" s="370">
        <v>14</v>
      </c>
      <c r="J36" s="370">
        <v>35.393999999999998</v>
      </c>
      <c r="K36" s="530">
        <v>30.146000000000001</v>
      </c>
      <c r="L36" s="370">
        <v>0</v>
      </c>
      <c r="M36" s="370">
        <v>0</v>
      </c>
      <c r="N36" s="530">
        <v>0</v>
      </c>
      <c r="O36" s="531">
        <f>SUM(F36:H36)*C36/100+SUM(I36:K36)*D36/100+SUM(L36:N36)*E36/100</f>
        <v>741.36374999999998</v>
      </c>
      <c r="P36" s="399"/>
      <c r="Q36" s="399"/>
      <c r="R36" s="400"/>
      <c r="S36" s="51"/>
      <c r="T36" s="393"/>
      <c r="U36" s="51"/>
      <c r="V36" s="51"/>
      <c r="W36" s="51"/>
      <c r="X36" s="51"/>
      <c r="Y36" s="51"/>
    </row>
    <row r="37" spans="1:25" s="446" customFormat="1" ht="18">
      <c r="A37" s="438"/>
      <c r="B37" s="435" t="s">
        <v>226</v>
      </c>
      <c r="C37" s="439"/>
      <c r="D37" s="439"/>
      <c r="E37" s="439"/>
      <c r="F37" s="440"/>
      <c r="G37" s="440"/>
      <c r="H37" s="441"/>
      <c r="I37" s="440"/>
      <c r="J37" s="440"/>
      <c r="K37" s="442"/>
      <c r="L37" s="440"/>
      <c r="M37" s="440"/>
      <c r="N37" s="442"/>
      <c r="O37" s="443">
        <f>SUM(O38)</f>
        <v>90.129007000000001</v>
      </c>
      <c r="P37" s="410">
        <v>0</v>
      </c>
      <c r="Q37" s="410">
        <v>0</v>
      </c>
      <c r="R37" s="411">
        <f>O37-P37-Q37</f>
        <v>90.129007000000001</v>
      </c>
      <c r="S37" s="444"/>
      <c r="T37" s="445"/>
      <c r="U37" s="444"/>
      <c r="V37" s="444"/>
      <c r="W37" s="444"/>
      <c r="X37" s="444"/>
      <c r="Y37" s="444"/>
    </row>
    <row r="38" spans="1:25" ht="18">
      <c r="B38" s="114" t="s">
        <v>58</v>
      </c>
      <c r="C38" s="412">
        <v>1</v>
      </c>
      <c r="D38" s="412">
        <v>0</v>
      </c>
      <c r="E38" s="412">
        <v>0</v>
      </c>
      <c r="F38" s="21">
        <v>1217.0999999999999</v>
      </c>
      <c r="G38" s="21">
        <v>1979.2322999999999</v>
      </c>
      <c r="H38" s="426">
        <v>5816.5684000000001</v>
      </c>
      <c r="I38" s="21">
        <v>104141.8</v>
      </c>
      <c r="J38" s="21">
        <v>84014.182400000005</v>
      </c>
      <c r="K38" s="420">
        <v>112355.49</v>
      </c>
      <c r="L38" s="21">
        <v>0</v>
      </c>
      <c r="M38" s="21">
        <v>0</v>
      </c>
      <c r="N38" s="426">
        <v>0</v>
      </c>
      <c r="O38" s="414">
        <f>SUM(F38:H38)*C38/100+SUM(I38:K38)*D38/100+SUM(L38:N38)*E38/100</f>
        <v>90.129007000000001</v>
      </c>
      <c r="P38" s="399"/>
      <c r="Q38" s="399"/>
      <c r="R38" s="400"/>
      <c r="S38" s="51"/>
      <c r="T38" s="393"/>
      <c r="U38" s="51"/>
      <c r="V38" s="51"/>
      <c r="W38" s="51"/>
      <c r="X38" s="51"/>
      <c r="Y38" s="51"/>
    </row>
    <row r="39" spans="1:25" s="446" customFormat="1" ht="18">
      <c r="A39" s="438"/>
      <c r="B39" s="435" t="s">
        <v>227</v>
      </c>
      <c r="C39" s="439"/>
      <c r="D39" s="439"/>
      <c r="E39" s="439"/>
      <c r="F39" s="440"/>
      <c r="G39" s="440"/>
      <c r="H39" s="441"/>
      <c r="I39" s="440"/>
      <c r="J39" s="440"/>
      <c r="K39" s="442"/>
      <c r="L39" s="440"/>
      <c r="M39" s="440"/>
      <c r="N39" s="442"/>
      <c r="O39" s="443">
        <f>SUM(O40+O41)</f>
        <v>254.876507</v>
      </c>
      <c r="P39" s="410">
        <v>0</v>
      </c>
      <c r="Q39" s="410">
        <v>0</v>
      </c>
      <c r="R39" s="411">
        <f>O39-P39-Q39</f>
        <v>254.876507</v>
      </c>
      <c r="S39" s="444"/>
      <c r="T39" s="445"/>
      <c r="U39" s="444"/>
      <c r="V39" s="444"/>
      <c r="W39" s="444"/>
      <c r="X39" s="444"/>
      <c r="Y39" s="444"/>
    </row>
    <row r="40" spans="1:25" s="449" customFormat="1" ht="17.399999999999999">
      <c r="A40" s="447"/>
      <c r="B40" s="114" t="s">
        <v>228</v>
      </c>
      <c r="C40" s="412">
        <v>1</v>
      </c>
      <c r="D40" s="412">
        <v>0</v>
      </c>
      <c r="E40" s="412">
        <v>0</v>
      </c>
      <c r="F40" s="21">
        <v>1217.0999999999999</v>
      </c>
      <c r="G40" s="21">
        <v>1979.2322999999999</v>
      </c>
      <c r="H40" s="426">
        <v>5816.5684000000001</v>
      </c>
      <c r="I40" s="21">
        <v>104141.8</v>
      </c>
      <c r="J40" s="21">
        <v>84014.182400000005</v>
      </c>
      <c r="K40" s="420">
        <v>112355.49</v>
      </c>
      <c r="L40" s="21">
        <v>0</v>
      </c>
      <c r="M40" s="21">
        <v>0</v>
      </c>
      <c r="N40" s="426">
        <v>0</v>
      </c>
      <c r="O40" s="414">
        <f>SUM(F40:H40)*C40/100+SUM(I40:K40)*D40/100+SUM(L40:N40)*E40/100</f>
        <v>90.129007000000001</v>
      </c>
      <c r="P40" s="399"/>
      <c r="Q40" s="399"/>
      <c r="R40" s="448"/>
      <c r="S40" s="51"/>
      <c r="T40" s="393"/>
      <c r="U40" s="51"/>
      <c r="V40" s="51"/>
      <c r="W40" s="51"/>
    </row>
    <row r="41" spans="1:25" ht="30">
      <c r="A41" s="47"/>
      <c r="B41" s="371" t="s">
        <v>72</v>
      </c>
      <c r="C41" s="529">
        <v>2</v>
      </c>
      <c r="D41" s="529">
        <v>0</v>
      </c>
      <c r="E41" s="529">
        <v>0</v>
      </c>
      <c r="F41" s="370">
        <v>1497.8</v>
      </c>
      <c r="G41" s="370">
        <v>3744.2750000000001</v>
      </c>
      <c r="H41" s="530">
        <v>2995.3</v>
      </c>
      <c r="I41" s="370">
        <v>14</v>
      </c>
      <c r="J41" s="370">
        <v>35.393999999999998</v>
      </c>
      <c r="K41" s="530">
        <v>30.146000000000001</v>
      </c>
      <c r="L41" s="370">
        <v>0</v>
      </c>
      <c r="M41" s="370">
        <v>0</v>
      </c>
      <c r="N41" s="530">
        <v>0</v>
      </c>
      <c r="O41" s="531">
        <f>SUM(F41:H41)*C41/100+SUM(I41:K41)*D41/100+SUM(L41:N41)*E41/100</f>
        <v>164.7475</v>
      </c>
      <c r="P41" s="399"/>
      <c r="Q41" s="399"/>
      <c r="R41" s="450"/>
      <c r="S41" s="51"/>
      <c r="T41" s="393"/>
      <c r="U41" s="51"/>
      <c r="V41" s="51"/>
      <c r="W41" s="51"/>
    </row>
    <row r="42" spans="1:25" s="437" customFormat="1" ht="18">
      <c r="A42" s="451"/>
      <c r="B42" s="435" t="s">
        <v>229</v>
      </c>
      <c r="C42" s="388"/>
      <c r="D42" s="388"/>
      <c r="E42" s="388"/>
      <c r="F42" s="16"/>
      <c r="G42" s="16"/>
      <c r="H42" s="429"/>
      <c r="I42" s="16"/>
      <c r="J42" s="16"/>
      <c r="K42" s="18"/>
      <c r="L42" s="16"/>
      <c r="M42" s="16"/>
      <c r="N42" s="18"/>
      <c r="O42" s="436">
        <f>SUM(O43+O44)</f>
        <v>2129.141063</v>
      </c>
      <c r="P42" s="410">
        <v>0</v>
      </c>
      <c r="Q42" s="410">
        <v>0</v>
      </c>
      <c r="R42" s="411">
        <f>O42-P42-Q42</f>
        <v>2129.141063</v>
      </c>
      <c r="S42" s="51"/>
      <c r="T42" s="393"/>
      <c r="U42" s="51"/>
      <c r="V42" s="51"/>
      <c r="W42" s="51"/>
    </row>
    <row r="43" spans="1:25" ht="17.399999999999999">
      <c r="A43" s="47"/>
      <c r="B43" s="114" t="s">
        <v>228</v>
      </c>
      <c r="C43" s="412">
        <v>9</v>
      </c>
      <c r="D43" s="412">
        <v>0</v>
      </c>
      <c r="E43" s="412">
        <v>0</v>
      </c>
      <c r="F43" s="21">
        <v>1217.0999999999999</v>
      </c>
      <c r="G43" s="21">
        <v>1979.2322999999999</v>
      </c>
      <c r="H43" s="426">
        <v>5816.5684000000001</v>
      </c>
      <c r="I43" s="21">
        <v>104141.8</v>
      </c>
      <c r="J43" s="21">
        <v>84014.182400000005</v>
      </c>
      <c r="K43" s="420">
        <v>112355.49</v>
      </c>
      <c r="L43" s="21">
        <v>0</v>
      </c>
      <c r="M43" s="21">
        <v>0</v>
      </c>
      <c r="N43" s="426">
        <v>0</v>
      </c>
      <c r="O43" s="414">
        <f>SUM(F43:H43)*C43/100+SUM(I43:K43)*D43/100+SUM(L43:N43)*E43/100</f>
        <v>811.16106300000001</v>
      </c>
      <c r="P43" s="399"/>
      <c r="Q43" s="399"/>
      <c r="R43" s="450"/>
      <c r="S43" s="51"/>
      <c r="T43" s="393"/>
      <c r="U43" s="51"/>
      <c r="V43" s="51"/>
      <c r="W43" s="51"/>
    </row>
    <row r="44" spans="1:25" ht="30.6" thickBot="1">
      <c r="A44" s="47"/>
      <c r="B44" s="371" t="s">
        <v>72</v>
      </c>
      <c r="C44" s="529">
        <v>16</v>
      </c>
      <c r="D44" s="529">
        <v>0</v>
      </c>
      <c r="E44" s="529">
        <v>0</v>
      </c>
      <c r="F44" s="370">
        <v>1497.8</v>
      </c>
      <c r="G44" s="370">
        <v>3744.2750000000001</v>
      </c>
      <c r="H44" s="530">
        <v>2995.3</v>
      </c>
      <c r="I44" s="370">
        <v>14</v>
      </c>
      <c r="J44" s="370">
        <v>35.393999999999998</v>
      </c>
      <c r="K44" s="530">
        <v>30.146000000000001</v>
      </c>
      <c r="L44" s="370">
        <v>0</v>
      </c>
      <c r="M44" s="370">
        <v>0</v>
      </c>
      <c r="N44" s="530">
        <v>0</v>
      </c>
      <c r="O44" s="531">
        <f>SUM(F44:H44)*C44/100+SUM(I44:K44)*D44/100+SUM(L44:N44)*E44/100</f>
        <v>1317.98</v>
      </c>
      <c r="P44" s="399"/>
      <c r="Q44" s="399"/>
      <c r="R44" s="450"/>
      <c r="T44" s="50"/>
    </row>
    <row r="45" spans="1:25" ht="20.399999999999999">
      <c r="B45" s="452" t="s">
        <v>78</v>
      </c>
      <c r="C45" s="453"/>
      <c r="D45" s="453"/>
      <c r="E45" s="453"/>
      <c r="F45" s="39"/>
      <c r="G45" s="39"/>
      <c r="H45" s="39"/>
      <c r="I45" s="39"/>
      <c r="J45" s="39"/>
      <c r="K45" s="39"/>
      <c r="L45" s="39"/>
      <c r="M45" s="39"/>
      <c r="N45" s="39"/>
      <c r="O45" s="454">
        <f>O46+O48+O51+O53+O55+O57+O59+O62+O64+O66+O68+O70+O72+O74</f>
        <v>82226.426000000007</v>
      </c>
      <c r="P45" s="455">
        <f>SUM(P46+P48+P51+P53+P55+P57+P59+P62+P64+P66+P68+P70+P72+P74+P76)</f>
        <v>24319.1</v>
      </c>
      <c r="Q45" s="454">
        <f>Q46+Q48+Q51+Q53+Q55+Q57+Q59+Q62+Q64+Q66+Q68+Q70+Q72+Q74</f>
        <v>33540.899999999994</v>
      </c>
      <c r="R45" s="456">
        <f>R46+R48+R51+R53+R55+R57+R59+R62+R64+R66+R68+R70+R72+R74+R76</f>
        <v>25066.656000000003</v>
      </c>
      <c r="T45" s="50"/>
    </row>
    <row r="46" spans="1:25" ht="18">
      <c r="A46" s="29">
        <v>10</v>
      </c>
      <c r="B46" s="457" t="s">
        <v>79</v>
      </c>
      <c r="C46" s="458"/>
      <c r="D46" s="458"/>
      <c r="E46" s="458"/>
      <c r="F46" s="24"/>
      <c r="G46" s="24"/>
      <c r="H46" s="24"/>
      <c r="I46" s="24"/>
      <c r="J46" s="24"/>
      <c r="K46" s="24"/>
      <c r="L46" s="24"/>
      <c r="M46" s="24"/>
      <c r="N46" s="24"/>
      <c r="O46" s="459">
        <f>O47</f>
        <v>28675.5553</v>
      </c>
      <c r="P46" s="460">
        <v>3774.9</v>
      </c>
      <c r="Q46" s="460">
        <v>16500</v>
      </c>
      <c r="R46" s="461">
        <f>O46-P46-Q46</f>
        <v>8400.6552999999985</v>
      </c>
    </row>
    <row r="47" spans="1:25" ht="45">
      <c r="B47" s="532" t="s">
        <v>86</v>
      </c>
      <c r="C47" s="533">
        <v>50</v>
      </c>
      <c r="D47" s="533">
        <v>70</v>
      </c>
      <c r="E47" s="533">
        <v>30</v>
      </c>
      <c r="F47" s="374">
        <v>23383.363000000001</v>
      </c>
      <c r="G47" s="374">
        <v>13645.062</v>
      </c>
      <c r="H47" s="374">
        <v>15242.8</v>
      </c>
      <c r="I47" s="374">
        <v>185.06399999999999</v>
      </c>
      <c r="J47" s="374">
        <v>216.84</v>
      </c>
      <c r="K47" s="374">
        <v>225.6</v>
      </c>
      <c r="L47" s="374">
        <v>3400.85</v>
      </c>
      <c r="M47" s="374">
        <v>1713.35</v>
      </c>
      <c r="N47" s="374">
        <v>1888.1</v>
      </c>
      <c r="O47" s="534">
        <f>SUM(F47:H47)*C47/100+SUM(I47:K47)*D47/100+SUM(L47:N47)*E47/100</f>
        <v>28675.5553</v>
      </c>
      <c r="P47" s="385"/>
      <c r="Q47" s="462"/>
      <c r="R47" s="400"/>
      <c r="T47" s="50"/>
    </row>
    <row r="48" spans="1:25" ht="18">
      <c r="A48" s="29">
        <v>11</v>
      </c>
      <c r="B48" s="457" t="s">
        <v>80</v>
      </c>
      <c r="C48" s="458"/>
      <c r="D48" s="458"/>
      <c r="E48" s="458"/>
      <c r="F48" s="40"/>
      <c r="G48" s="40"/>
      <c r="H48" s="40"/>
      <c r="I48" s="40"/>
      <c r="J48" s="40"/>
      <c r="K48" s="40"/>
      <c r="L48" s="40"/>
      <c r="M48" s="40"/>
      <c r="N48" s="40"/>
      <c r="O48" s="459">
        <f>O49+O50</f>
        <v>30318.647900000004</v>
      </c>
      <c r="P48" s="460">
        <v>15105.1</v>
      </c>
      <c r="Q48" s="460">
        <v>6338.6</v>
      </c>
      <c r="R48" s="461">
        <f>O48-P48-Q48</f>
        <v>8874.9479000000028</v>
      </c>
      <c r="T48" s="50"/>
    </row>
    <row r="49" spans="1:20" ht="45">
      <c r="B49" s="532" t="s">
        <v>86</v>
      </c>
      <c r="C49" s="533">
        <v>30</v>
      </c>
      <c r="D49" s="533">
        <v>0</v>
      </c>
      <c r="E49" s="533">
        <v>0</v>
      </c>
      <c r="F49" s="374">
        <v>23383.363000000001</v>
      </c>
      <c r="G49" s="374">
        <v>13645.062</v>
      </c>
      <c r="H49" s="374">
        <v>15242.8</v>
      </c>
      <c r="I49" s="374">
        <v>185.06399999999999</v>
      </c>
      <c r="J49" s="374">
        <v>216.84</v>
      </c>
      <c r="K49" s="374">
        <v>225.6</v>
      </c>
      <c r="L49" s="374">
        <v>3400.85</v>
      </c>
      <c r="M49" s="374">
        <v>1713.35</v>
      </c>
      <c r="N49" s="374">
        <v>1888.1</v>
      </c>
      <c r="O49" s="534">
        <f>SUM(F49:H49)*C49/100+SUM(I49:K49)*D49/100+SUM(L49:N49)*E49/100</f>
        <v>15681.367500000002</v>
      </c>
      <c r="P49" s="463"/>
      <c r="Q49" s="403"/>
      <c r="R49" s="400"/>
      <c r="T49" s="50"/>
    </row>
    <row r="50" spans="1:20" ht="18">
      <c r="B50" s="532" t="s">
        <v>230</v>
      </c>
      <c r="C50" s="533">
        <v>90</v>
      </c>
      <c r="D50" s="533">
        <v>80</v>
      </c>
      <c r="E50" s="533">
        <v>50</v>
      </c>
      <c r="F50" s="374">
        <v>3021.3510000000001</v>
      </c>
      <c r="G50" s="374">
        <v>6209.9530000000004</v>
      </c>
      <c r="H50" s="374">
        <v>6651.1580000000004</v>
      </c>
      <c r="I50" s="374">
        <v>81.521000000000001</v>
      </c>
      <c r="J50" s="374">
        <v>72.31</v>
      </c>
      <c r="K50" s="374">
        <v>77.230999999999995</v>
      </c>
      <c r="L50" s="374">
        <v>32.15</v>
      </c>
      <c r="M50" s="374">
        <v>256.38299999999998</v>
      </c>
      <c r="N50" s="374">
        <v>27.896999999999998</v>
      </c>
      <c r="O50" s="534">
        <f>SUM(F50:H50)*C50/100+SUM(I50:K50)*D50/100+SUM(L50:N50)*E50/100</f>
        <v>14637.2804</v>
      </c>
      <c r="P50" s="403"/>
      <c r="Q50" s="403"/>
      <c r="R50" s="400"/>
      <c r="T50" s="50"/>
    </row>
    <row r="51" spans="1:20" ht="18">
      <c r="A51" s="29">
        <v>12</v>
      </c>
      <c r="B51" s="119" t="s">
        <v>81</v>
      </c>
      <c r="C51" s="458"/>
      <c r="D51" s="458"/>
      <c r="E51" s="458"/>
      <c r="F51" s="40"/>
      <c r="G51" s="40"/>
      <c r="H51" s="40"/>
      <c r="I51" s="40"/>
      <c r="J51" s="40"/>
      <c r="K51" s="40"/>
      <c r="L51" s="40"/>
      <c r="M51" s="40"/>
      <c r="N51" s="40"/>
      <c r="O51" s="459">
        <f>O52</f>
        <v>6627.5825000000004</v>
      </c>
      <c r="P51" s="460">
        <v>5439.0999999999995</v>
      </c>
      <c r="Q51" s="460">
        <v>0</v>
      </c>
      <c r="R51" s="461">
        <f>O51-P51-Q51</f>
        <v>1188.482500000001</v>
      </c>
      <c r="T51" s="50"/>
    </row>
    <row r="52" spans="1:20" ht="45">
      <c r="B52" s="372" t="s">
        <v>86</v>
      </c>
      <c r="C52" s="533">
        <v>10</v>
      </c>
      <c r="D52" s="533">
        <v>0</v>
      </c>
      <c r="E52" s="533">
        <v>20</v>
      </c>
      <c r="F52" s="374">
        <v>23383.363000000001</v>
      </c>
      <c r="G52" s="374">
        <v>13645.062</v>
      </c>
      <c r="H52" s="374">
        <v>15242.8</v>
      </c>
      <c r="I52" s="374">
        <v>185.06399999999999</v>
      </c>
      <c r="J52" s="374">
        <v>216.84</v>
      </c>
      <c r="K52" s="374">
        <v>225.6</v>
      </c>
      <c r="L52" s="374">
        <v>3400.85</v>
      </c>
      <c r="M52" s="374">
        <v>1713.35</v>
      </c>
      <c r="N52" s="374">
        <v>1888.1</v>
      </c>
      <c r="O52" s="534">
        <f>SUM(F52:H52)*C52/100+SUM(I52:K52)*D52/100+SUM(L52:N52)*E52/100</f>
        <v>6627.5825000000004</v>
      </c>
      <c r="P52" s="403"/>
      <c r="Q52" s="403"/>
      <c r="R52" s="400"/>
      <c r="T52" s="50"/>
    </row>
    <row r="53" spans="1:20" ht="18">
      <c r="A53" s="29">
        <v>13</v>
      </c>
      <c r="B53" s="119" t="s">
        <v>82</v>
      </c>
      <c r="C53" s="458"/>
      <c r="D53" s="458"/>
      <c r="E53" s="458"/>
      <c r="F53" s="40"/>
      <c r="G53" s="40"/>
      <c r="H53" s="40"/>
      <c r="I53" s="40"/>
      <c r="J53" s="40"/>
      <c r="K53" s="40"/>
      <c r="L53" s="40"/>
      <c r="M53" s="40"/>
      <c r="N53" s="40"/>
      <c r="O53" s="459">
        <f>O54</f>
        <v>5289.8729000000003</v>
      </c>
      <c r="P53" s="460">
        <v>0</v>
      </c>
      <c r="Q53" s="460">
        <v>5972.8</v>
      </c>
      <c r="R53" s="461">
        <f>O53-P53-Q53</f>
        <v>-682.92709999999988</v>
      </c>
      <c r="T53" s="50"/>
    </row>
    <row r="54" spans="1:20" ht="45">
      <c r="B54" s="372" t="s">
        <v>86</v>
      </c>
      <c r="C54" s="533">
        <v>10</v>
      </c>
      <c r="D54" s="533">
        <v>10</v>
      </c>
      <c r="E54" s="533">
        <v>0</v>
      </c>
      <c r="F54" s="374">
        <v>23383.363000000001</v>
      </c>
      <c r="G54" s="374">
        <v>13645.062</v>
      </c>
      <c r="H54" s="374">
        <v>15242.8</v>
      </c>
      <c r="I54" s="374">
        <v>185.06399999999999</v>
      </c>
      <c r="J54" s="374">
        <v>216.84</v>
      </c>
      <c r="K54" s="374">
        <v>225.6</v>
      </c>
      <c r="L54" s="374">
        <v>3400.85</v>
      </c>
      <c r="M54" s="374">
        <v>1713.35</v>
      </c>
      <c r="N54" s="374">
        <v>1888.1</v>
      </c>
      <c r="O54" s="535">
        <f>SUM(F54:H54)*C54/100+SUM(I54:K54)*D54/100+SUM(L54:N54)*E54/100</f>
        <v>5289.8729000000003</v>
      </c>
      <c r="P54" s="403"/>
      <c r="Q54" s="403"/>
      <c r="R54" s="400"/>
      <c r="T54" s="50"/>
    </row>
    <row r="55" spans="1:20" ht="18">
      <c r="A55" s="29">
        <v>14</v>
      </c>
      <c r="B55" s="119" t="s">
        <v>83</v>
      </c>
      <c r="C55" s="458"/>
      <c r="D55" s="458"/>
      <c r="E55" s="458"/>
      <c r="F55" s="40"/>
      <c r="G55" s="40"/>
      <c r="H55" s="40"/>
      <c r="I55" s="40"/>
      <c r="J55" s="40"/>
      <c r="K55" s="40"/>
      <c r="L55" s="40"/>
      <c r="M55" s="40"/>
      <c r="N55" s="40"/>
      <c r="O55" s="459">
        <f>O56</f>
        <v>4376.2987999999996</v>
      </c>
      <c r="P55" s="460">
        <v>0</v>
      </c>
      <c r="Q55" s="460">
        <v>3340.3</v>
      </c>
      <c r="R55" s="461">
        <f>O55-P55-Q55</f>
        <v>1035.9987999999994</v>
      </c>
      <c r="T55" s="50"/>
    </row>
    <row r="56" spans="1:20" ht="30">
      <c r="B56" s="372" t="s">
        <v>87</v>
      </c>
      <c r="C56" s="533">
        <v>70</v>
      </c>
      <c r="D56" s="533">
        <v>40</v>
      </c>
      <c r="E56" s="533">
        <v>50</v>
      </c>
      <c r="F56" s="374">
        <v>1230.6420000000001</v>
      </c>
      <c r="G56" s="374">
        <v>3202.79</v>
      </c>
      <c r="H56" s="374">
        <v>1360</v>
      </c>
      <c r="I56" s="374">
        <v>160.05199999999999</v>
      </c>
      <c r="J56" s="374">
        <v>432.18900000000002</v>
      </c>
      <c r="K56" s="374">
        <v>210</v>
      </c>
      <c r="L56" s="374">
        <v>0</v>
      </c>
      <c r="M56" s="374">
        <v>0</v>
      </c>
      <c r="N56" s="374">
        <v>0</v>
      </c>
      <c r="O56" s="535">
        <f>SUM(F56:H56)*C56/100+SUM(I56:K56)*D56/100+SUM(L56:N56)*E56/100</f>
        <v>4376.2987999999996</v>
      </c>
      <c r="P56" s="403"/>
      <c r="Q56" s="403"/>
      <c r="R56" s="400"/>
      <c r="T56" s="50"/>
    </row>
    <row r="57" spans="1:20" ht="18">
      <c r="A57" s="29">
        <v>15</v>
      </c>
      <c r="B57" s="119" t="s">
        <v>84</v>
      </c>
      <c r="C57" s="458"/>
      <c r="D57" s="458"/>
      <c r="E57" s="458"/>
      <c r="F57" s="40"/>
      <c r="G57" s="40"/>
      <c r="H57" s="40"/>
      <c r="I57" s="40"/>
      <c r="J57" s="40"/>
      <c r="K57" s="40"/>
      <c r="L57" s="40"/>
      <c r="M57" s="40"/>
      <c r="N57" s="40"/>
      <c r="O57" s="459">
        <f>O58</f>
        <v>1898.4777999999999</v>
      </c>
      <c r="P57" s="460">
        <v>0</v>
      </c>
      <c r="Q57" s="460">
        <v>1389.2</v>
      </c>
      <c r="R57" s="461">
        <f>O57-P57-Q57</f>
        <v>509.27779999999984</v>
      </c>
      <c r="T57" s="50"/>
    </row>
    <row r="58" spans="1:20" ht="30">
      <c r="B58" s="372" t="s">
        <v>87</v>
      </c>
      <c r="C58" s="533">
        <v>30</v>
      </c>
      <c r="D58" s="533">
        <v>20</v>
      </c>
      <c r="E58" s="533">
        <v>50</v>
      </c>
      <c r="F58" s="374">
        <v>1230.6420000000001</v>
      </c>
      <c r="G58" s="374">
        <v>3202.79</v>
      </c>
      <c r="H58" s="374">
        <v>1360</v>
      </c>
      <c r="I58" s="374">
        <v>160.05199999999999</v>
      </c>
      <c r="J58" s="374">
        <v>432.18900000000002</v>
      </c>
      <c r="K58" s="374">
        <v>210</v>
      </c>
      <c r="L58" s="374">
        <v>0</v>
      </c>
      <c r="M58" s="374">
        <v>0</v>
      </c>
      <c r="N58" s="374">
        <v>0</v>
      </c>
      <c r="O58" s="535">
        <f>SUM(F58:H58)*C58/100+SUM(I58:K58)*D58/100+SUM(L58:N58)*E58/100</f>
        <v>1898.4777999999999</v>
      </c>
      <c r="P58" s="403"/>
      <c r="Q58" s="403"/>
      <c r="R58" s="400"/>
      <c r="T58" s="50"/>
    </row>
    <row r="59" spans="1:20" ht="18">
      <c r="A59" s="29">
        <v>16</v>
      </c>
      <c r="B59" s="119" t="s">
        <v>85</v>
      </c>
      <c r="C59" s="458"/>
      <c r="D59" s="458"/>
      <c r="E59" s="458"/>
      <c r="F59" s="40"/>
      <c r="G59" s="40"/>
      <c r="H59" s="40"/>
      <c r="I59" s="40"/>
      <c r="J59" s="40"/>
      <c r="K59" s="40"/>
      <c r="L59" s="40"/>
      <c r="M59" s="40"/>
      <c r="N59" s="40"/>
      <c r="O59" s="459">
        <f>O60+O61</f>
        <v>2334.6886</v>
      </c>
      <c r="P59" s="460">
        <v>0</v>
      </c>
      <c r="Q59" s="460">
        <v>0</v>
      </c>
      <c r="R59" s="461">
        <f>O59-P59-Q59</f>
        <v>2334.6886</v>
      </c>
      <c r="T59" s="50"/>
    </row>
    <row r="60" spans="1:20" ht="45">
      <c r="B60" s="372" t="s">
        <v>86</v>
      </c>
      <c r="C60" s="533">
        <v>0</v>
      </c>
      <c r="D60" s="533">
        <v>0</v>
      </c>
      <c r="E60" s="533">
        <v>10</v>
      </c>
      <c r="F60" s="374">
        <v>23383.363000000001</v>
      </c>
      <c r="G60" s="374">
        <v>13645.062</v>
      </c>
      <c r="H60" s="374">
        <v>15242.8</v>
      </c>
      <c r="I60" s="374">
        <v>185.06399999999999</v>
      </c>
      <c r="J60" s="374">
        <v>216.84</v>
      </c>
      <c r="K60" s="374">
        <v>225.6</v>
      </c>
      <c r="L60" s="374">
        <v>3400.85</v>
      </c>
      <c r="M60" s="374">
        <v>1713.35</v>
      </c>
      <c r="N60" s="374">
        <v>1888.1</v>
      </c>
      <c r="O60" s="535">
        <f>SUM(F60:H60)*C60/100+SUM(I60:K60)*D60/100+SUM(L60:N60)*E60/100</f>
        <v>700.23</v>
      </c>
      <c r="P60" s="403"/>
      <c r="Q60" s="403"/>
      <c r="R60" s="465"/>
      <c r="T60" s="50"/>
    </row>
    <row r="61" spans="1:20" ht="18">
      <c r="B61" s="372" t="s">
        <v>230</v>
      </c>
      <c r="C61" s="533">
        <v>10</v>
      </c>
      <c r="D61" s="533">
        <v>20</v>
      </c>
      <c r="E61" s="533">
        <v>0</v>
      </c>
      <c r="F61" s="374">
        <v>3021.3510000000001</v>
      </c>
      <c r="G61" s="374">
        <v>6209.9530000000004</v>
      </c>
      <c r="H61" s="374">
        <v>6651.1580000000004</v>
      </c>
      <c r="I61" s="374">
        <v>81.521000000000001</v>
      </c>
      <c r="J61" s="374">
        <v>72.31</v>
      </c>
      <c r="K61" s="374">
        <v>77.230999999999995</v>
      </c>
      <c r="L61" s="374">
        <v>32.15</v>
      </c>
      <c r="M61" s="374">
        <v>256.38299999999998</v>
      </c>
      <c r="N61" s="374">
        <v>27.896999999999998</v>
      </c>
      <c r="O61" s="535">
        <f>SUM(F61:H61)*C61/100+SUM(I61:K61)*D61/100+SUM(L61:N61)*E61/100</f>
        <v>1634.4585999999999</v>
      </c>
      <c r="P61" s="403"/>
      <c r="Q61" s="403"/>
      <c r="R61" s="400"/>
      <c r="T61" s="50"/>
    </row>
    <row r="62" spans="1:20" ht="18">
      <c r="A62" s="29">
        <v>17</v>
      </c>
      <c r="B62" s="466" t="s">
        <v>89</v>
      </c>
      <c r="C62" s="467"/>
      <c r="D62" s="467"/>
      <c r="E62" s="467"/>
      <c r="F62" s="41"/>
      <c r="G62" s="41"/>
      <c r="H62" s="40"/>
      <c r="I62" s="40"/>
      <c r="J62" s="40"/>
      <c r="K62" s="40"/>
      <c r="L62" s="40"/>
      <c r="M62" s="40"/>
      <c r="N62" s="40"/>
      <c r="O62" s="459">
        <f>O63</f>
        <v>125.5008</v>
      </c>
      <c r="P62" s="460">
        <v>0</v>
      </c>
      <c r="Q62" s="460">
        <v>0</v>
      </c>
      <c r="R62" s="461">
        <f>O62-P62-Q62</f>
        <v>125.5008</v>
      </c>
      <c r="T62" s="50"/>
    </row>
    <row r="63" spans="1:20" ht="45">
      <c r="B63" s="372" t="s">
        <v>86</v>
      </c>
      <c r="C63" s="533">
        <v>0</v>
      </c>
      <c r="D63" s="533">
        <v>20</v>
      </c>
      <c r="E63" s="533">
        <v>0</v>
      </c>
      <c r="F63" s="374">
        <v>23383.363000000001</v>
      </c>
      <c r="G63" s="374">
        <v>13645.062</v>
      </c>
      <c r="H63" s="374">
        <v>15242.8</v>
      </c>
      <c r="I63" s="374">
        <v>185.06399999999999</v>
      </c>
      <c r="J63" s="374">
        <v>216.84</v>
      </c>
      <c r="K63" s="374">
        <v>225.6</v>
      </c>
      <c r="L63" s="374">
        <v>3400.85</v>
      </c>
      <c r="M63" s="374">
        <v>1713.35</v>
      </c>
      <c r="N63" s="374">
        <v>1888.1</v>
      </c>
      <c r="O63" s="535">
        <f>SUM(F63:H63)*C63/100+SUM(I63:K63)*D63/100+SUM(L63:N63)*E63/100</f>
        <v>125.5008</v>
      </c>
      <c r="P63" s="403"/>
      <c r="Q63" s="403"/>
      <c r="R63" s="400"/>
      <c r="T63" s="50"/>
    </row>
    <row r="64" spans="1:20" ht="18">
      <c r="A64" s="29">
        <v>18</v>
      </c>
      <c r="B64" s="119" t="s">
        <v>90</v>
      </c>
      <c r="C64" s="458"/>
      <c r="D64" s="458"/>
      <c r="E64" s="458"/>
      <c r="F64" s="40"/>
      <c r="G64" s="40"/>
      <c r="H64" s="40"/>
      <c r="I64" s="40"/>
      <c r="J64" s="40"/>
      <c r="K64" s="40"/>
      <c r="L64" s="40"/>
      <c r="M64" s="40"/>
      <c r="N64" s="40"/>
      <c r="O64" s="459">
        <f>O65</f>
        <v>160.44819999999999</v>
      </c>
      <c r="P64" s="460">
        <v>0</v>
      </c>
      <c r="Q64" s="460">
        <v>0</v>
      </c>
      <c r="R64" s="461">
        <f>O64-P64-Q64</f>
        <v>160.44819999999999</v>
      </c>
      <c r="T64" s="50"/>
    </row>
    <row r="65" spans="1:20" ht="30">
      <c r="B65" s="372" t="s">
        <v>87</v>
      </c>
      <c r="C65" s="533">
        <v>0</v>
      </c>
      <c r="D65" s="533">
        <v>20</v>
      </c>
      <c r="E65" s="533">
        <v>0</v>
      </c>
      <c r="F65" s="374">
        <v>1230.6420000000001</v>
      </c>
      <c r="G65" s="374">
        <v>3202.79</v>
      </c>
      <c r="H65" s="374">
        <v>1360</v>
      </c>
      <c r="I65" s="374">
        <v>160.05199999999999</v>
      </c>
      <c r="J65" s="374">
        <v>432.18900000000002</v>
      </c>
      <c r="K65" s="374">
        <v>210</v>
      </c>
      <c r="L65" s="374">
        <v>0</v>
      </c>
      <c r="M65" s="374">
        <v>0</v>
      </c>
      <c r="N65" s="374">
        <v>0</v>
      </c>
      <c r="O65" s="535">
        <f>SUM(F65:H65)*C65/100+SUM(I65:K65)*D65/100+SUM(L65:N65)*E65/100</f>
        <v>160.44819999999999</v>
      </c>
      <c r="P65" s="403"/>
      <c r="Q65" s="403"/>
      <c r="R65" s="400"/>
      <c r="T65" s="50"/>
    </row>
    <row r="66" spans="1:20" ht="18">
      <c r="A66" s="29">
        <v>19</v>
      </c>
      <c r="B66" s="119" t="s">
        <v>91</v>
      </c>
      <c r="C66" s="458"/>
      <c r="D66" s="458"/>
      <c r="E66" s="458"/>
      <c r="F66" s="40"/>
      <c r="G66" s="40"/>
      <c r="H66" s="40"/>
      <c r="I66" s="40"/>
      <c r="J66" s="40"/>
      <c r="K66" s="40"/>
      <c r="L66" s="40"/>
      <c r="M66" s="40"/>
      <c r="N66" s="40"/>
      <c r="O66" s="459">
        <f>O67</f>
        <v>80.224099999999993</v>
      </c>
      <c r="P66" s="460">
        <v>0</v>
      </c>
      <c r="Q66" s="460">
        <v>0</v>
      </c>
      <c r="R66" s="461">
        <f>O66-P66-Q66</f>
        <v>80.224099999999993</v>
      </c>
      <c r="T66" s="50"/>
    </row>
    <row r="67" spans="1:20" ht="30">
      <c r="B67" s="372" t="s">
        <v>87</v>
      </c>
      <c r="C67" s="533">
        <v>0</v>
      </c>
      <c r="D67" s="533">
        <v>10</v>
      </c>
      <c r="E67" s="533">
        <v>0</v>
      </c>
      <c r="F67" s="374">
        <v>1230.6420000000001</v>
      </c>
      <c r="G67" s="374">
        <v>3202.79</v>
      </c>
      <c r="H67" s="374">
        <v>1360</v>
      </c>
      <c r="I67" s="374">
        <v>160.05199999999999</v>
      </c>
      <c r="J67" s="374">
        <v>432.18900000000002</v>
      </c>
      <c r="K67" s="374">
        <v>210</v>
      </c>
      <c r="L67" s="374">
        <v>0</v>
      </c>
      <c r="M67" s="374">
        <v>0</v>
      </c>
      <c r="N67" s="374">
        <v>0</v>
      </c>
      <c r="O67" s="535">
        <f>SUM(F67:H67)*C67/100+SUM(I67:K67)*D67/100+SUM(L67:N67)*E67/100</f>
        <v>80.224099999999993</v>
      </c>
      <c r="P67" s="403"/>
      <c r="Q67" s="403"/>
      <c r="R67" s="400"/>
      <c r="T67" s="50"/>
    </row>
    <row r="68" spans="1:20" ht="18">
      <c r="A68" s="29">
        <v>20</v>
      </c>
      <c r="B68" s="119" t="s">
        <v>92</v>
      </c>
      <c r="C68" s="458"/>
      <c r="D68" s="458"/>
      <c r="E68" s="458"/>
      <c r="F68" s="40"/>
      <c r="G68" s="40"/>
      <c r="H68" s="40"/>
      <c r="I68" s="40"/>
      <c r="J68" s="40"/>
      <c r="K68" s="40"/>
      <c r="L68" s="40"/>
      <c r="M68" s="40"/>
      <c r="N68" s="40"/>
      <c r="O68" s="459">
        <f>O69</f>
        <v>80.224099999999993</v>
      </c>
      <c r="P68" s="460">
        <v>0</v>
      </c>
      <c r="Q68" s="460">
        <v>0</v>
      </c>
      <c r="R68" s="461">
        <f>O68-P68-Q68</f>
        <v>80.224099999999993</v>
      </c>
      <c r="T68" s="50"/>
    </row>
    <row r="69" spans="1:20" ht="30">
      <c r="B69" s="372" t="s">
        <v>87</v>
      </c>
      <c r="C69" s="533">
        <v>0</v>
      </c>
      <c r="D69" s="533">
        <v>10</v>
      </c>
      <c r="E69" s="533">
        <v>0</v>
      </c>
      <c r="F69" s="374">
        <v>1230.6420000000001</v>
      </c>
      <c r="G69" s="374">
        <v>3202.79</v>
      </c>
      <c r="H69" s="374">
        <v>1360</v>
      </c>
      <c r="I69" s="374">
        <v>160.05199999999999</v>
      </c>
      <c r="J69" s="374">
        <v>432.18900000000002</v>
      </c>
      <c r="K69" s="374">
        <v>210</v>
      </c>
      <c r="L69" s="374">
        <v>0</v>
      </c>
      <c r="M69" s="374">
        <v>0</v>
      </c>
      <c r="N69" s="374">
        <v>0</v>
      </c>
      <c r="O69" s="535">
        <f>SUM(F69:H69)*C69/100+SUM(I69:K69)*D69/100+SUM(L69:N69)*E69/100</f>
        <v>80.224099999999993</v>
      </c>
      <c r="P69" s="403"/>
      <c r="Q69" s="403"/>
      <c r="R69" s="465"/>
      <c r="T69" s="50"/>
    </row>
    <row r="70" spans="1:20" ht="18">
      <c r="A70" s="29">
        <v>21</v>
      </c>
      <c r="B70" s="119" t="s">
        <v>93</v>
      </c>
      <c r="C70" s="467"/>
      <c r="D70" s="467"/>
      <c r="E70" s="467"/>
      <c r="F70" s="41"/>
      <c r="G70" s="41"/>
      <c r="H70" s="40"/>
      <c r="I70" s="40"/>
      <c r="J70" s="40"/>
      <c r="K70" s="40"/>
      <c r="L70" s="40"/>
      <c r="M70" s="40"/>
      <c r="N70" s="40"/>
      <c r="O70" s="459">
        <f>O71</f>
        <v>1400.46</v>
      </c>
      <c r="P70" s="460">
        <v>0</v>
      </c>
      <c r="Q70" s="460">
        <v>0</v>
      </c>
      <c r="R70" s="461">
        <f>O70-P70-Q70</f>
        <v>1400.46</v>
      </c>
      <c r="T70" s="50"/>
    </row>
    <row r="71" spans="1:20" ht="45">
      <c r="B71" s="372" t="s">
        <v>86</v>
      </c>
      <c r="C71" s="533">
        <v>0</v>
      </c>
      <c r="D71" s="533">
        <v>0</v>
      </c>
      <c r="E71" s="533">
        <v>20</v>
      </c>
      <c r="F71" s="374">
        <v>23383.363000000001</v>
      </c>
      <c r="G71" s="374">
        <v>13645.062</v>
      </c>
      <c r="H71" s="374">
        <v>15242.8</v>
      </c>
      <c r="I71" s="374">
        <v>185.06399999999999</v>
      </c>
      <c r="J71" s="374">
        <v>216.84</v>
      </c>
      <c r="K71" s="374">
        <v>225.6</v>
      </c>
      <c r="L71" s="374">
        <v>3400.85</v>
      </c>
      <c r="M71" s="374">
        <v>1713.35</v>
      </c>
      <c r="N71" s="374">
        <v>1888.1</v>
      </c>
      <c r="O71" s="535">
        <f>SUM(F71:H71)*C71/100+SUM(I71:K71)*D71/100+SUM(L71:N71)*E71/100</f>
        <v>1400.46</v>
      </c>
      <c r="P71" s="462"/>
      <c r="Q71" s="462"/>
      <c r="R71" s="465"/>
      <c r="T71" s="50"/>
    </row>
    <row r="72" spans="1:20" ht="18">
      <c r="A72" s="29">
        <v>22</v>
      </c>
      <c r="B72" s="119" t="s">
        <v>94</v>
      </c>
      <c r="C72" s="467"/>
      <c r="D72" s="467"/>
      <c r="E72" s="467"/>
      <c r="F72" s="41"/>
      <c r="G72" s="41"/>
      <c r="H72" s="40"/>
      <c r="I72" s="40"/>
      <c r="J72" s="40"/>
      <c r="K72" s="40"/>
      <c r="L72" s="40"/>
      <c r="M72" s="40"/>
      <c r="N72" s="40"/>
      <c r="O72" s="459">
        <f>O73</f>
        <v>700.23</v>
      </c>
      <c r="P72" s="460">
        <v>0</v>
      </c>
      <c r="Q72" s="460">
        <v>0</v>
      </c>
      <c r="R72" s="461">
        <f>O72-P72-Q72</f>
        <v>700.23</v>
      </c>
      <c r="T72" s="50"/>
    </row>
    <row r="73" spans="1:20" ht="45">
      <c r="B73" s="372" t="s">
        <v>86</v>
      </c>
      <c r="C73" s="533">
        <v>0</v>
      </c>
      <c r="D73" s="533">
        <v>0</v>
      </c>
      <c r="E73" s="533">
        <v>10</v>
      </c>
      <c r="F73" s="374">
        <v>23383.363000000001</v>
      </c>
      <c r="G73" s="374">
        <v>13645.062</v>
      </c>
      <c r="H73" s="374">
        <v>15242.8</v>
      </c>
      <c r="I73" s="374">
        <v>185.06399999999999</v>
      </c>
      <c r="J73" s="374">
        <v>216.84</v>
      </c>
      <c r="K73" s="374">
        <v>225.6</v>
      </c>
      <c r="L73" s="374">
        <v>3400.85</v>
      </c>
      <c r="M73" s="374">
        <v>1713.35</v>
      </c>
      <c r="N73" s="374">
        <v>1888.1</v>
      </c>
      <c r="O73" s="535">
        <f>SUM(F73:H73)*C73/100+SUM(I73:K73)*D73/100+SUM(L73:N73)*E73/100</f>
        <v>700.23</v>
      </c>
      <c r="P73" s="462"/>
      <c r="Q73" s="462"/>
      <c r="R73" s="465"/>
      <c r="T73" s="50"/>
    </row>
    <row r="74" spans="1:20" ht="18">
      <c r="A74" s="29">
        <v>23</v>
      </c>
      <c r="B74" s="119" t="s">
        <v>95</v>
      </c>
      <c r="C74" s="467"/>
      <c r="D74" s="467"/>
      <c r="E74" s="467"/>
      <c r="F74" s="41"/>
      <c r="G74" s="41"/>
      <c r="H74" s="40"/>
      <c r="I74" s="40"/>
      <c r="J74" s="40"/>
      <c r="K74" s="40"/>
      <c r="L74" s="40"/>
      <c r="M74" s="40"/>
      <c r="N74" s="40"/>
      <c r="O74" s="459">
        <f>O75</f>
        <v>158.21499999999997</v>
      </c>
      <c r="P74" s="460">
        <v>0</v>
      </c>
      <c r="Q74" s="460">
        <v>0</v>
      </c>
      <c r="R74" s="461">
        <f>O74-P74-Q74</f>
        <v>158.21499999999997</v>
      </c>
      <c r="T74" s="50"/>
    </row>
    <row r="75" spans="1:20" ht="17.399999999999999">
      <c r="B75" s="372" t="s">
        <v>230</v>
      </c>
      <c r="C75" s="533">
        <v>0</v>
      </c>
      <c r="D75" s="533">
        <v>0</v>
      </c>
      <c r="E75" s="533">
        <v>50</v>
      </c>
      <c r="F75" s="374">
        <v>3021.3510000000001</v>
      </c>
      <c r="G75" s="374">
        <v>6209.9530000000004</v>
      </c>
      <c r="H75" s="374">
        <v>6651.1580000000004</v>
      </c>
      <c r="I75" s="374">
        <v>81.521000000000001</v>
      </c>
      <c r="J75" s="374">
        <v>72.31</v>
      </c>
      <c r="K75" s="374">
        <v>77.230999999999995</v>
      </c>
      <c r="L75" s="374">
        <v>32.15</v>
      </c>
      <c r="M75" s="374">
        <v>256.38299999999998</v>
      </c>
      <c r="N75" s="374">
        <v>27.896999999999998</v>
      </c>
      <c r="O75" s="535">
        <f>SUM(F75:H75)*C75/100+SUM(I75:K75)*D75/100+SUM(L75:N75)*E75/100</f>
        <v>158.21499999999997</v>
      </c>
      <c r="P75" s="462"/>
      <c r="Q75" s="462"/>
      <c r="R75" s="465"/>
      <c r="T75" s="50"/>
    </row>
    <row r="76" spans="1:20" ht="18">
      <c r="B76" s="468" t="s">
        <v>231</v>
      </c>
      <c r="C76" s="458"/>
      <c r="D76" s="458"/>
      <c r="E76" s="458"/>
      <c r="F76" s="40"/>
      <c r="G76" s="40"/>
      <c r="H76" s="40"/>
      <c r="I76" s="40"/>
      <c r="J76" s="40"/>
      <c r="K76" s="40"/>
      <c r="L76" s="40"/>
      <c r="M76" s="40"/>
      <c r="N76" s="40"/>
      <c r="O76" s="469">
        <f>SUM(O77)</f>
        <v>700.23</v>
      </c>
      <c r="P76" s="460">
        <v>0</v>
      </c>
      <c r="Q76" s="460">
        <v>0</v>
      </c>
      <c r="R76" s="461">
        <f>O76-P76-Q76</f>
        <v>700.23</v>
      </c>
      <c r="T76" s="50"/>
    </row>
    <row r="77" spans="1:20" ht="45">
      <c r="B77" s="372" t="s">
        <v>86</v>
      </c>
      <c r="C77" s="533">
        <v>0</v>
      </c>
      <c r="D77" s="533">
        <v>0</v>
      </c>
      <c r="E77" s="533">
        <v>10</v>
      </c>
      <c r="F77" s="374">
        <v>23383.363000000001</v>
      </c>
      <c r="G77" s="374">
        <v>13645.062</v>
      </c>
      <c r="H77" s="374">
        <v>15242.8</v>
      </c>
      <c r="I77" s="374">
        <v>185.06399999999999</v>
      </c>
      <c r="J77" s="374">
        <v>216.84</v>
      </c>
      <c r="K77" s="374">
        <v>225.6</v>
      </c>
      <c r="L77" s="374">
        <v>3400.85</v>
      </c>
      <c r="M77" s="374">
        <v>1713.35</v>
      </c>
      <c r="N77" s="374">
        <v>1888.1</v>
      </c>
      <c r="O77" s="535">
        <f>SUM(F77:H77)*C77/100+SUM(I77:K77)*D77/100+SUM(L77:N77)*E77/100</f>
        <v>700.23</v>
      </c>
      <c r="P77" s="462"/>
      <c r="Q77" s="462"/>
      <c r="R77" s="400"/>
      <c r="T77" s="50"/>
    </row>
    <row r="78" spans="1:20" ht="20.399999999999999">
      <c r="B78" s="121" t="s">
        <v>96</v>
      </c>
      <c r="C78" s="470"/>
      <c r="D78" s="470"/>
      <c r="E78" s="470"/>
      <c r="F78" s="139"/>
      <c r="G78" s="139"/>
      <c r="H78" s="139"/>
      <c r="I78" s="139"/>
      <c r="J78" s="139"/>
      <c r="K78" s="139"/>
      <c r="L78" s="139"/>
      <c r="M78" s="139"/>
      <c r="N78" s="139"/>
      <c r="O78" s="470"/>
      <c r="P78" s="471">
        <f>SUM(P79)</f>
        <v>5233.7</v>
      </c>
      <c r="Q78" s="471">
        <f>SUM(Q79)</f>
        <v>7159.1</v>
      </c>
      <c r="R78" s="408">
        <f>R79</f>
        <v>-510.51000000000113</v>
      </c>
      <c r="T78" s="50"/>
    </row>
    <row r="79" spans="1:20" ht="18.600000000000001" thickBot="1">
      <c r="A79" s="29">
        <v>24</v>
      </c>
      <c r="B79" s="116" t="s">
        <v>97</v>
      </c>
      <c r="C79" s="388"/>
      <c r="D79" s="388"/>
      <c r="E79" s="388"/>
      <c r="F79" s="18"/>
      <c r="G79" s="18"/>
      <c r="H79" s="18"/>
      <c r="I79" s="18"/>
      <c r="J79" s="18"/>
      <c r="K79" s="18"/>
      <c r="L79" s="18"/>
      <c r="M79" s="18"/>
      <c r="N79" s="18"/>
      <c r="O79" s="472">
        <f>SUM(O80+O81)</f>
        <v>11882.289999999999</v>
      </c>
      <c r="P79" s="473">
        <v>5233.7</v>
      </c>
      <c r="Q79" s="474">
        <v>7159.1</v>
      </c>
      <c r="R79" s="461">
        <f>O79-P79-Q79</f>
        <v>-510.51000000000113</v>
      </c>
      <c r="T79" s="50"/>
    </row>
    <row r="80" spans="1:20" ht="18">
      <c r="B80" s="123" t="s">
        <v>98</v>
      </c>
      <c r="C80" s="475">
        <v>100</v>
      </c>
      <c r="D80" s="475">
        <v>100</v>
      </c>
      <c r="E80" s="475">
        <v>100</v>
      </c>
      <c r="F80" s="43">
        <v>105</v>
      </c>
      <c r="G80" s="43">
        <v>98</v>
      </c>
      <c r="H80" s="43">
        <v>107</v>
      </c>
      <c r="I80" s="43">
        <v>4395.8</v>
      </c>
      <c r="J80" s="43">
        <v>3475</v>
      </c>
      <c r="K80" s="43">
        <v>2790</v>
      </c>
      <c r="L80" s="30">
        <v>0</v>
      </c>
      <c r="M80" s="30">
        <v>0</v>
      </c>
      <c r="N80" s="30">
        <v>0</v>
      </c>
      <c r="O80" s="476">
        <f>SUM(F80:H80)*C80/100+SUM(I80:K80)*D80/100+SUM(L80:N80)*E80/100</f>
        <v>10970.8</v>
      </c>
      <c r="P80" s="462"/>
      <c r="Q80" s="462"/>
      <c r="R80" s="400"/>
      <c r="T80" s="50"/>
    </row>
    <row r="81" spans="1:20" ht="18">
      <c r="B81" s="376" t="s">
        <v>99</v>
      </c>
      <c r="C81" s="536">
        <v>0</v>
      </c>
      <c r="D81" s="536">
        <v>15</v>
      </c>
      <c r="E81" s="536">
        <v>0</v>
      </c>
      <c r="F81" s="378">
        <v>1693</v>
      </c>
      <c r="G81" s="378">
        <v>2125</v>
      </c>
      <c r="H81" s="378">
        <v>870</v>
      </c>
      <c r="I81" s="378">
        <v>1360.6</v>
      </c>
      <c r="J81" s="378">
        <v>2086</v>
      </c>
      <c r="K81" s="378">
        <v>2630</v>
      </c>
      <c r="L81" s="379">
        <v>0</v>
      </c>
      <c r="M81" s="379">
        <v>0</v>
      </c>
      <c r="N81" s="379">
        <v>0</v>
      </c>
      <c r="O81" s="537">
        <f>SUM(F81:H81)*C81/100+SUM(I81:K81)*D81/100+SUM(L81:N81)*E81/100</f>
        <v>911.49</v>
      </c>
      <c r="P81" s="462"/>
      <c r="Q81" s="462"/>
      <c r="R81" s="400"/>
      <c r="T81" s="50"/>
    </row>
    <row r="82" spans="1:20" ht="20.399999999999999">
      <c r="B82" s="124" t="s">
        <v>100</v>
      </c>
      <c r="C82" s="477"/>
      <c r="D82" s="477"/>
      <c r="E82" s="477"/>
      <c r="F82" s="142"/>
      <c r="G82" s="142"/>
      <c r="H82" s="142"/>
      <c r="I82" s="142"/>
      <c r="J82" s="142"/>
      <c r="K82" s="142"/>
      <c r="L82" s="142"/>
      <c r="M82" s="142"/>
      <c r="N82" s="142"/>
      <c r="O82" s="478">
        <f>O83+O86+O89</f>
        <v>5201.1689999999999</v>
      </c>
      <c r="P82" s="479">
        <f>P83+P86+P89</f>
        <v>2226.5</v>
      </c>
      <c r="Q82" s="479">
        <f>Q83+Q86+Q89</f>
        <v>1214.5999999999999</v>
      </c>
      <c r="R82" s="456">
        <f>R83+R86+R89</f>
        <v>1760.0689999999997</v>
      </c>
      <c r="T82" s="50"/>
    </row>
    <row r="83" spans="1:20" ht="18">
      <c r="A83" s="29">
        <v>25</v>
      </c>
      <c r="B83" s="480" t="s">
        <v>101</v>
      </c>
      <c r="C83" s="481"/>
      <c r="D83" s="481"/>
      <c r="E83" s="481"/>
      <c r="F83" s="482"/>
      <c r="G83" s="482"/>
      <c r="H83" s="482"/>
      <c r="I83" s="482"/>
      <c r="J83" s="482"/>
      <c r="K83" s="482"/>
      <c r="L83" s="482"/>
      <c r="M83" s="482"/>
      <c r="N83" s="482"/>
      <c r="O83" s="483">
        <f>O84+O85</f>
        <v>230.4</v>
      </c>
      <c r="P83" s="484">
        <v>1150</v>
      </c>
      <c r="Q83" s="484">
        <v>0</v>
      </c>
      <c r="R83" s="461">
        <f>O83-P83-Q83</f>
        <v>-919.6</v>
      </c>
      <c r="T83" s="50"/>
    </row>
    <row r="84" spans="1:20" ht="18">
      <c r="B84" s="126" t="s">
        <v>232</v>
      </c>
      <c r="C84" s="485">
        <v>100</v>
      </c>
      <c r="D84" s="485">
        <v>50</v>
      </c>
      <c r="E84" s="485">
        <v>100</v>
      </c>
      <c r="F84" s="26">
        <v>0</v>
      </c>
      <c r="G84" s="31">
        <v>0</v>
      </c>
      <c r="H84" s="31">
        <v>0</v>
      </c>
      <c r="I84" s="31">
        <v>460.8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486">
        <f>SUM(F84:H84)*C84/100+SUM(I84:K84)*D84/100+SUM(L84:N84)*E84/100</f>
        <v>230.4</v>
      </c>
      <c r="P84" s="487"/>
      <c r="Q84" s="487"/>
      <c r="R84" s="488"/>
      <c r="T84" s="50"/>
    </row>
    <row r="85" spans="1:20" ht="18">
      <c r="B85" s="126" t="s">
        <v>106</v>
      </c>
      <c r="C85" s="485">
        <v>100</v>
      </c>
      <c r="D85" s="485">
        <v>70</v>
      </c>
      <c r="E85" s="485">
        <v>100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486">
        <f>SUM(F85:H85)*C85/100+SUM(I85:K85)*D85/100+SUM(L85:N85)*E85/100</f>
        <v>0</v>
      </c>
      <c r="P85" s="487"/>
      <c r="Q85" s="487"/>
      <c r="R85" s="488"/>
      <c r="T85" s="50"/>
    </row>
    <row r="86" spans="1:20" ht="18">
      <c r="A86" s="29">
        <v>26</v>
      </c>
      <c r="B86" s="480" t="s">
        <v>102</v>
      </c>
      <c r="C86" s="481"/>
      <c r="D86" s="481"/>
      <c r="E86" s="481"/>
      <c r="F86" s="489"/>
      <c r="G86" s="489"/>
      <c r="H86" s="489"/>
      <c r="I86" s="489"/>
      <c r="J86" s="489"/>
      <c r="K86" s="489"/>
      <c r="L86" s="489"/>
      <c r="M86" s="489"/>
      <c r="N86" s="489"/>
      <c r="O86" s="483">
        <f>O87+O88</f>
        <v>230.4</v>
      </c>
      <c r="P86" s="490">
        <v>702</v>
      </c>
      <c r="Q86" s="491">
        <v>0</v>
      </c>
      <c r="R86" s="492">
        <f>O86-P86-Q86</f>
        <v>-471.6</v>
      </c>
      <c r="T86" s="50"/>
    </row>
    <row r="87" spans="1:20" ht="18">
      <c r="B87" s="126" t="s">
        <v>232</v>
      </c>
      <c r="C87" s="485">
        <v>0</v>
      </c>
      <c r="D87" s="485">
        <v>50</v>
      </c>
      <c r="E87" s="485">
        <v>0</v>
      </c>
      <c r="F87" s="26">
        <v>0</v>
      </c>
      <c r="G87" s="31">
        <v>0</v>
      </c>
      <c r="H87" s="31">
        <v>0</v>
      </c>
      <c r="I87" s="31">
        <v>460.8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486">
        <f>SUM(F87:H87)*C87/100+SUM(I87:K87)*D87/100+SUM(L87:N87)*E87/100</f>
        <v>230.4</v>
      </c>
      <c r="P87" s="487"/>
      <c r="Q87" s="487"/>
      <c r="R87" s="488"/>
      <c r="T87" s="50"/>
    </row>
    <row r="88" spans="1:20" ht="18">
      <c r="B88" s="126" t="s">
        <v>106</v>
      </c>
      <c r="C88" s="485">
        <v>0</v>
      </c>
      <c r="D88" s="485">
        <v>30</v>
      </c>
      <c r="E88" s="485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486">
        <f>SUM(F88:H88)*C88/100+SUM(I88:K88)*D88/100+SUM(L88:N88)*E88/100</f>
        <v>0</v>
      </c>
      <c r="P88" s="487"/>
      <c r="Q88" s="487"/>
      <c r="R88" s="488"/>
    </row>
    <row r="89" spans="1:20" ht="18">
      <c r="A89" s="29">
        <v>27</v>
      </c>
      <c r="B89" s="480" t="s">
        <v>103</v>
      </c>
      <c r="C89" s="481"/>
      <c r="D89" s="481"/>
      <c r="E89" s="481"/>
      <c r="F89" s="489"/>
      <c r="G89" s="489"/>
      <c r="H89" s="489"/>
      <c r="I89" s="489"/>
      <c r="J89" s="489"/>
      <c r="K89" s="489"/>
      <c r="L89" s="489"/>
      <c r="M89" s="489"/>
      <c r="N89" s="489"/>
      <c r="O89" s="483">
        <f>O90+O91</f>
        <v>4740.3689999999997</v>
      </c>
      <c r="P89" s="490">
        <v>374.5</v>
      </c>
      <c r="Q89" s="493">
        <v>1214.5999999999999</v>
      </c>
      <c r="R89" s="492">
        <f>O89-P89-Q89</f>
        <v>3151.2689999999998</v>
      </c>
    </row>
    <row r="90" spans="1:20" ht="30">
      <c r="B90" s="126" t="s">
        <v>105</v>
      </c>
      <c r="C90" s="485">
        <v>100</v>
      </c>
      <c r="D90" s="485">
        <v>100</v>
      </c>
      <c r="E90" s="485">
        <v>100</v>
      </c>
      <c r="F90" s="31">
        <v>0</v>
      </c>
      <c r="G90" s="31">
        <v>0</v>
      </c>
      <c r="H90" s="31">
        <v>0</v>
      </c>
      <c r="I90" s="31">
        <v>910</v>
      </c>
      <c r="J90" s="31">
        <v>1588.5</v>
      </c>
      <c r="K90" s="31">
        <v>1957.9</v>
      </c>
      <c r="L90" s="31">
        <v>0</v>
      </c>
      <c r="M90" s="31">
        <v>0</v>
      </c>
      <c r="N90" s="31">
        <v>0</v>
      </c>
      <c r="O90" s="486">
        <f>SUM(F90:H90)*C90/100+SUM(I90:K90)*D90/100+SUM(L90:N90)*E90/100</f>
        <v>4456.3999999999996</v>
      </c>
      <c r="P90" s="487"/>
      <c r="Q90" s="487"/>
      <c r="R90" s="488"/>
    </row>
    <row r="91" spans="1:20" ht="18">
      <c r="B91" s="126" t="s">
        <v>107</v>
      </c>
      <c r="C91" s="485">
        <v>100</v>
      </c>
      <c r="D91" s="485">
        <v>100</v>
      </c>
      <c r="E91" s="485">
        <v>100</v>
      </c>
      <c r="F91" s="31">
        <v>0</v>
      </c>
      <c r="G91" s="31">
        <v>0</v>
      </c>
      <c r="H91" s="31">
        <v>0</v>
      </c>
      <c r="I91" s="31">
        <v>0</v>
      </c>
      <c r="J91" s="31">
        <v>98.168999999999997</v>
      </c>
      <c r="K91" s="31">
        <v>185.8</v>
      </c>
      <c r="L91" s="31">
        <v>0</v>
      </c>
      <c r="M91" s="31">
        <v>0</v>
      </c>
      <c r="N91" s="31">
        <v>0</v>
      </c>
      <c r="O91" s="486">
        <f>SUM(F91:H91)*C91/100+SUM(I91:K91)*D91/100+SUM(L91:N91)*E91/100</f>
        <v>283.96899999999999</v>
      </c>
      <c r="P91" s="487"/>
      <c r="Q91" s="487"/>
      <c r="R91" s="488"/>
    </row>
    <row r="92" spans="1:20" ht="20.399999999999999">
      <c r="B92" s="36" t="s">
        <v>108</v>
      </c>
      <c r="C92" s="494"/>
      <c r="D92" s="494"/>
      <c r="E92" s="494"/>
      <c r="F92" s="147"/>
      <c r="G92" s="147"/>
      <c r="H92" s="147"/>
      <c r="I92" s="147"/>
      <c r="J92" s="147"/>
      <c r="K92" s="147"/>
      <c r="L92" s="147"/>
      <c r="M92" s="147"/>
      <c r="N92" s="147"/>
      <c r="O92" s="495">
        <f>O93</f>
        <v>5618.8975</v>
      </c>
      <c r="P92" s="495">
        <f>P93</f>
        <v>7244.1</v>
      </c>
      <c r="Q92" s="495">
        <f>Q93</f>
        <v>0</v>
      </c>
      <c r="R92" s="456">
        <f>R93</f>
        <v>-1625.2025000000003</v>
      </c>
    </row>
    <row r="93" spans="1:20" ht="18">
      <c r="A93" s="29">
        <v>28</v>
      </c>
      <c r="B93" s="496" t="s">
        <v>109</v>
      </c>
      <c r="C93" s="497"/>
      <c r="D93" s="497"/>
      <c r="E93" s="497"/>
      <c r="F93" s="498"/>
      <c r="G93" s="498"/>
      <c r="H93" s="498"/>
      <c r="I93" s="498"/>
      <c r="J93" s="498"/>
      <c r="K93" s="498"/>
      <c r="L93" s="498"/>
      <c r="M93" s="498"/>
      <c r="N93" s="498"/>
      <c r="O93" s="499">
        <f>O94</f>
        <v>5618.8975</v>
      </c>
      <c r="P93" s="500">
        <v>7244.1</v>
      </c>
      <c r="Q93" s="499">
        <v>0</v>
      </c>
      <c r="R93" s="461">
        <f>O93-P93-Q93</f>
        <v>-1625.2025000000003</v>
      </c>
      <c r="T93" s="501"/>
    </row>
    <row r="94" spans="1:20" ht="30">
      <c r="B94" s="128" t="s">
        <v>110</v>
      </c>
      <c r="C94" s="502">
        <v>100</v>
      </c>
      <c r="D94" s="502">
        <v>100</v>
      </c>
      <c r="E94" s="502">
        <v>100</v>
      </c>
      <c r="F94" s="33">
        <v>1992.6</v>
      </c>
      <c r="G94" s="33">
        <v>1635.0867000000001</v>
      </c>
      <c r="H94" s="33">
        <v>1488.1836000000001</v>
      </c>
      <c r="I94" s="503">
        <v>77</v>
      </c>
      <c r="J94" s="503">
        <v>31.134399999999999</v>
      </c>
      <c r="K94" s="503">
        <v>47.101100000000002</v>
      </c>
      <c r="L94" s="503">
        <v>70.430000000000007</v>
      </c>
      <c r="M94" s="503">
        <v>123.44589999999999</v>
      </c>
      <c r="N94" s="503">
        <v>153.91579999999999</v>
      </c>
      <c r="O94" s="504">
        <f>SUM(F94:H94)*C94/100+SUM(I94:K94)*D94/100+SUM(L94:N94)*E94/100</f>
        <v>5618.8975</v>
      </c>
      <c r="P94" s="462"/>
      <c r="Q94" s="385"/>
      <c r="R94" s="505"/>
    </row>
    <row r="95" spans="1:20" ht="20.399999999999999">
      <c r="B95" s="37" t="s">
        <v>111</v>
      </c>
      <c r="C95" s="448"/>
      <c r="D95" s="448"/>
      <c r="E95" s="448"/>
      <c r="F95" s="151"/>
      <c r="G95" s="151"/>
      <c r="H95" s="151"/>
      <c r="I95" s="151"/>
      <c r="J95" s="151"/>
      <c r="K95" s="151"/>
      <c r="L95" s="151"/>
      <c r="M95" s="151"/>
      <c r="N95" s="151"/>
      <c r="O95" s="400">
        <f>O96</f>
        <v>9853.11</v>
      </c>
      <c r="P95" s="187">
        <f>P96</f>
        <v>10979.5</v>
      </c>
      <c r="Q95" s="187">
        <f>Q96</f>
        <v>0</v>
      </c>
      <c r="R95" s="408">
        <f>R96</f>
        <v>-1126.3899999999994</v>
      </c>
    </row>
    <row r="96" spans="1:20" ht="18.600000000000001" thickBot="1">
      <c r="A96" s="29">
        <v>29</v>
      </c>
      <c r="B96" s="506" t="s">
        <v>112</v>
      </c>
      <c r="C96" s="507"/>
      <c r="D96" s="507"/>
      <c r="E96" s="507"/>
      <c r="F96" s="508"/>
      <c r="G96" s="508"/>
      <c r="H96" s="508"/>
      <c r="I96" s="508"/>
      <c r="J96" s="508"/>
      <c r="K96" s="508"/>
      <c r="L96" s="508"/>
      <c r="M96" s="508"/>
      <c r="N96" s="508"/>
      <c r="O96" s="507">
        <f>O97</f>
        <v>9853.11</v>
      </c>
      <c r="P96" s="509">
        <v>10979.5</v>
      </c>
      <c r="Q96" s="510">
        <v>0</v>
      </c>
      <c r="R96" s="461">
        <f>O96-P96-Q96</f>
        <v>-1126.3899999999994</v>
      </c>
    </row>
    <row r="97" spans="2:18" ht="18">
      <c r="B97" s="538" t="s">
        <v>99</v>
      </c>
      <c r="C97" s="539">
        <v>100</v>
      </c>
      <c r="D97" s="539">
        <v>85</v>
      </c>
      <c r="E97" s="539">
        <v>0</v>
      </c>
      <c r="F97" s="540">
        <v>1693</v>
      </c>
      <c r="G97" s="540">
        <v>2125</v>
      </c>
      <c r="H97" s="540">
        <v>870</v>
      </c>
      <c r="I97" s="540">
        <v>1360.6</v>
      </c>
      <c r="J97" s="540">
        <v>2086</v>
      </c>
      <c r="K97" s="540">
        <v>2630</v>
      </c>
      <c r="L97" s="540">
        <v>0</v>
      </c>
      <c r="M97" s="540">
        <v>0</v>
      </c>
      <c r="N97" s="540">
        <v>0</v>
      </c>
      <c r="O97" s="541">
        <f>SUM(F97:H97)*C97/100+SUM(I97:K97)*D97/100+SUM(L97:N97)*E97/100</f>
        <v>9853.11</v>
      </c>
      <c r="P97" s="511"/>
      <c r="Q97" s="511"/>
      <c r="R97" s="512"/>
    </row>
    <row r="98" spans="2:18" ht="20.399999999999999">
      <c r="B98" s="513" t="s">
        <v>233</v>
      </c>
      <c r="C98" s="514"/>
      <c r="D98" s="514"/>
      <c r="E98" s="514"/>
      <c r="F98" s="515"/>
      <c r="G98" s="515"/>
      <c r="H98" s="515"/>
      <c r="I98" s="515"/>
      <c r="J98" s="515"/>
      <c r="K98" s="515"/>
      <c r="L98" s="515"/>
      <c r="M98" s="515"/>
      <c r="N98" s="515"/>
      <c r="O98" s="514"/>
      <c r="P98" s="514"/>
      <c r="Q98" s="514"/>
      <c r="R98" s="456">
        <f>R99+R102+R105+R108+R111+R114+R117+R120+R123+R126</f>
        <v>7665.6844584999999</v>
      </c>
    </row>
    <row r="99" spans="2:18" ht="17.399999999999999">
      <c r="B99" s="516" t="s">
        <v>234</v>
      </c>
      <c r="C99" s="517"/>
      <c r="D99" s="517"/>
      <c r="E99" s="517"/>
      <c r="F99" s="518"/>
      <c r="G99" s="518"/>
      <c r="H99" s="518"/>
      <c r="I99" s="518"/>
      <c r="J99" s="518"/>
      <c r="K99" s="518"/>
      <c r="L99" s="518"/>
      <c r="M99" s="518"/>
      <c r="N99" s="518"/>
      <c r="O99" s="519">
        <f>O100+O101</f>
        <v>341.12835949999999</v>
      </c>
      <c r="P99" s="517">
        <v>0</v>
      </c>
      <c r="Q99" s="517">
        <v>0</v>
      </c>
      <c r="R99" s="461">
        <f>O99-P99-Q99</f>
        <v>341.12835949999999</v>
      </c>
    </row>
    <row r="100" spans="2:18" ht="17.399999999999999">
      <c r="B100" s="520" t="s">
        <v>58</v>
      </c>
      <c r="C100" s="521">
        <v>1.5</v>
      </c>
      <c r="D100" s="521">
        <v>0</v>
      </c>
      <c r="E100" s="521">
        <v>0</v>
      </c>
      <c r="F100" s="522">
        <v>1217.0999999999999</v>
      </c>
      <c r="G100" s="522">
        <v>1979.2322999999999</v>
      </c>
      <c r="H100" s="523">
        <v>5816.6</v>
      </c>
      <c r="I100" s="522">
        <v>104141.8</v>
      </c>
      <c r="J100" s="522">
        <v>84014.182400000005</v>
      </c>
      <c r="K100" s="523">
        <v>112355.49</v>
      </c>
      <c r="L100" s="524">
        <v>0</v>
      </c>
      <c r="M100" s="524">
        <v>0</v>
      </c>
      <c r="N100" s="523">
        <v>0</v>
      </c>
      <c r="O100" s="525">
        <f>SUM(F100:H100)*C100/100+SUM(I100:K100)*D100/100+SUM(L100:N100)*E100/100</f>
        <v>135.1939845</v>
      </c>
      <c r="P100" s="463"/>
      <c r="Q100" s="463"/>
      <c r="R100" s="448"/>
    </row>
    <row r="101" spans="2:18" ht="30">
      <c r="B101" s="542" t="s">
        <v>72</v>
      </c>
      <c r="C101" s="543">
        <v>2.5</v>
      </c>
      <c r="D101" s="543">
        <v>0</v>
      </c>
      <c r="E101" s="543">
        <v>0</v>
      </c>
      <c r="F101" s="544">
        <v>1497.8</v>
      </c>
      <c r="G101" s="544">
        <v>3744.2750000000001</v>
      </c>
      <c r="H101" s="545">
        <v>2995.3</v>
      </c>
      <c r="I101" s="544">
        <v>14</v>
      </c>
      <c r="J101" s="544">
        <v>35.393999999999998</v>
      </c>
      <c r="K101" s="545">
        <v>30.146000000000001</v>
      </c>
      <c r="L101" s="544">
        <v>0</v>
      </c>
      <c r="M101" s="544">
        <v>0</v>
      </c>
      <c r="N101" s="545">
        <v>0</v>
      </c>
      <c r="O101" s="546">
        <f>SUM(F101:H101)*C101/100+SUM(I101:K101)*D101/100+SUM(L101:N101)*E101/100</f>
        <v>205.93437499999999</v>
      </c>
      <c r="P101" s="463"/>
      <c r="Q101" s="463"/>
      <c r="R101" s="448"/>
    </row>
    <row r="102" spans="2:18" ht="17.399999999999999">
      <c r="B102" s="516" t="s">
        <v>235</v>
      </c>
      <c r="C102" s="517"/>
      <c r="D102" s="517"/>
      <c r="E102" s="517"/>
      <c r="F102" s="518"/>
      <c r="G102" s="518"/>
      <c r="H102" s="518"/>
      <c r="I102" s="518"/>
      <c r="J102" s="518"/>
      <c r="K102" s="518"/>
      <c r="L102" s="518"/>
      <c r="M102" s="518"/>
      <c r="N102" s="518"/>
      <c r="O102" s="519">
        <f>O103+O104</f>
        <v>468.56677100000002</v>
      </c>
      <c r="P102" s="517">
        <v>0</v>
      </c>
      <c r="Q102" s="517">
        <v>0</v>
      </c>
      <c r="R102" s="461">
        <f>O102-P102-Q102</f>
        <v>468.56677100000002</v>
      </c>
    </row>
    <row r="103" spans="2:18" ht="18">
      <c r="B103" s="520" t="s">
        <v>58</v>
      </c>
      <c r="C103" s="521">
        <v>2</v>
      </c>
      <c r="D103" s="521">
        <v>0</v>
      </c>
      <c r="E103" s="521">
        <v>0</v>
      </c>
      <c r="F103" s="522">
        <v>1217.0999999999999</v>
      </c>
      <c r="G103" s="522">
        <v>1979.2322999999999</v>
      </c>
      <c r="H103" s="523">
        <v>5816.6</v>
      </c>
      <c r="I103" s="522">
        <v>104141.8</v>
      </c>
      <c r="J103" s="522">
        <v>84014.182400000005</v>
      </c>
      <c r="K103" s="523">
        <v>112355.49</v>
      </c>
      <c r="L103" s="524">
        <v>0</v>
      </c>
      <c r="M103" s="524">
        <v>0</v>
      </c>
      <c r="N103" s="523">
        <v>0</v>
      </c>
      <c r="O103" s="525">
        <f>SUM(F103:H103)*C103/100+SUM(I103:K103)*D103/100+SUM(L103:N103)*E103/100</f>
        <v>180.258646</v>
      </c>
      <c r="P103" s="463"/>
      <c r="Q103" s="463"/>
      <c r="R103" s="512"/>
    </row>
    <row r="104" spans="2:18" ht="30">
      <c r="B104" s="542" t="s">
        <v>72</v>
      </c>
      <c r="C104" s="543">
        <v>3.5</v>
      </c>
      <c r="D104" s="543">
        <v>0</v>
      </c>
      <c r="E104" s="543">
        <v>0</v>
      </c>
      <c r="F104" s="544">
        <v>1497.8</v>
      </c>
      <c r="G104" s="544">
        <v>3744.2750000000001</v>
      </c>
      <c r="H104" s="545">
        <v>2995.3</v>
      </c>
      <c r="I104" s="544">
        <v>14</v>
      </c>
      <c r="J104" s="544">
        <v>35.393999999999998</v>
      </c>
      <c r="K104" s="545">
        <v>30.146000000000001</v>
      </c>
      <c r="L104" s="544">
        <v>0</v>
      </c>
      <c r="M104" s="544">
        <v>0</v>
      </c>
      <c r="N104" s="545">
        <v>0</v>
      </c>
      <c r="O104" s="546">
        <f>SUM(F104:H104)*C104/100+SUM(I104:K104)*D104/100+SUM(L104:N104)*E104/100</f>
        <v>288.30812500000002</v>
      </c>
      <c r="P104" s="463"/>
      <c r="Q104" s="463"/>
      <c r="R104" s="512"/>
    </row>
    <row r="105" spans="2:18" ht="17.399999999999999">
      <c r="B105" s="516" t="s">
        <v>236</v>
      </c>
      <c r="C105" s="517"/>
      <c r="D105" s="517"/>
      <c r="E105" s="517"/>
      <c r="F105" s="518"/>
      <c r="G105" s="518"/>
      <c r="H105" s="518"/>
      <c r="I105" s="518"/>
      <c r="J105" s="518"/>
      <c r="K105" s="518"/>
      <c r="L105" s="518"/>
      <c r="M105" s="518"/>
      <c r="N105" s="518"/>
      <c r="O105" s="519">
        <f>O106+O107</f>
        <v>637.19126749999998</v>
      </c>
      <c r="P105" s="517">
        <v>0</v>
      </c>
      <c r="Q105" s="517">
        <v>0</v>
      </c>
      <c r="R105" s="461">
        <f>O105-P105-Q105</f>
        <v>637.19126749999998</v>
      </c>
    </row>
    <row r="106" spans="2:18" ht="18">
      <c r="B106" s="520" t="s">
        <v>58</v>
      </c>
      <c r="C106" s="521">
        <v>2.5</v>
      </c>
      <c r="D106" s="521">
        <v>0</v>
      </c>
      <c r="E106" s="521">
        <v>0</v>
      </c>
      <c r="F106" s="522">
        <v>1217.0999999999999</v>
      </c>
      <c r="G106" s="522">
        <v>1979.2322999999999</v>
      </c>
      <c r="H106" s="523">
        <v>5816.5684000000001</v>
      </c>
      <c r="I106" s="522">
        <v>104141.8</v>
      </c>
      <c r="J106" s="522">
        <v>84014.182400000005</v>
      </c>
      <c r="K106" s="523">
        <v>112355.49</v>
      </c>
      <c r="L106" s="524">
        <v>0</v>
      </c>
      <c r="M106" s="524">
        <v>0</v>
      </c>
      <c r="N106" s="523">
        <v>0</v>
      </c>
      <c r="O106" s="525">
        <f>SUM(F106:H106)*C106/100+SUM(I106:K106)*D106/100+SUM(L106:N106)*E106/100</f>
        <v>225.3225175</v>
      </c>
      <c r="P106" s="463"/>
      <c r="Q106" s="463"/>
      <c r="R106" s="512"/>
    </row>
    <row r="107" spans="2:18" ht="30">
      <c r="B107" s="542" t="s">
        <v>72</v>
      </c>
      <c r="C107" s="543">
        <v>5</v>
      </c>
      <c r="D107" s="543">
        <v>0</v>
      </c>
      <c r="E107" s="543">
        <v>0</v>
      </c>
      <c r="F107" s="544">
        <v>1497.8</v>
      </c>
      <c r="G107" s="544">
        <v>3744.2750000000001</v>
      </c>
      <c r="H107" s="545">
        <v>2995.3</v>
      </c>
      <c r="I107" s="544">
        <v>14</v>
      </c>
      <c r="J107" s="544">
        <v>35.393999999999998</v>
      </c>
      <c r="K107" s="545">
        <v>30.146000000000001</v>
      </c>
      <c r="L107" s="544">
        <v>0</v>
      </c>
      <c r="M107" s="544">
        <v>0</v>
      </c>
      <c r="N107" s="545">
        <v>0</v>
      </c>
      <c r="O107" s="546">
        <f>SUM(F107:H107)*C107/100+SUM(I107:K107)*D107/100+SUM(L107:N107)*E107/100</f>
        <v>411.86874999999998</v>
      </c>
      <c r="P107" s="463"/>
      <c r="Q107" s="463"/>
      <c r="R107" s="512"/>
    </row>
    <row r="108" spans="2:18" ht="17.399999999999999">
      <c r="B108" s="516" t="s">
        <v>237</v>
      </c>
      <c r="C108" s="517"/>
      <c r="D108" s="517"/>
      <c r="E108" s="517"/>
      <c r="F108" s="518"/>
      <c r="G108" s="518"/>
      <c r="H108" s="518"/>
      <c r="I108" s="518"/>
      <c r="J108" s="518"/>
      <c r="K108" s="518"/>
      <c r="L108" s="518"/>
      <c r="M108" s="518"/>
      <c r="N108" s="518"/>
      <c r="O108" s="519">
        <f>O109+O110</f>
        <v>172.502757</v>
      </c>
      <c r="P108" s="517">
        <v>0</v>
      </c>
      <c r="Q108" s="517">
        <v>0</v>
      </c>
      <c r="R108" s="461">
        <f>O108-P108-Q108</f>
        <v>172.502757</v>
      </c>
    </row>
    <row r="109" spans="2:18" ht="18">
      <c r="B109" s="520" t="s">
        <v>58</v>
      </c>
      <c r="C109" s="521">
        <v>1</v>
      </c>
      <c r="D109" s="521">
        <v>0</v>
      </c>
      <c r="E109" s="521">
        <v>0</v>
      </c>
      <c r="F109" s="522">
        <v>1217.0999999999999</v>
      </c>
      <c r="G109" s="522">
        <v>1979.2322999999999</v>
      </c>
      <c r="H109" s="523">
        <v>5816.5684000000001</v>
      </c>
      <c r="I109" s="522">
        <v>104141.8</v>
      </c>
      <c r="J109" s="522">
        <v>84014.182400000005</v>
      </c>
      <c r="K109" s="523">
        <v>112355.49</v>
      </c>
      <c r="L109" s="524">
        <v>0</v>
      </c>
      <c r="M109" s="524">
        <v>0</v>
      </c>
      <c r="N109" s="523">
        <v>0</v>
      </c>
      <c r="O109" s="525">
        <f>SUM(F109:H109)*C109/100+SUM(I109:K109)*D109/100+SUM(L109:N109)*E109/100</f>
        <v>90.129007000000001</v>
      </c>
      <c r="P109" s="463"/>
      <c r="Q109" s="463"/>
      <c r="R109" s="512"/>
    </row>
    <row r="110" spans="2:18" ht="30">
      <c r="B110" s="542" t="s">
        <v>72</v>
      </c>
      <c r="C110" s="543">
        <v>1</v>
      </c>
      <c r="D110" s="543">
        <v>0</v>
      </c>
      <c r="E110" s="543">
        <v>0</v>
      </c>
      <c r="F110" s="544">
        <v>1497.8</v>
      </c>
      <c r="G110" s="544">
        <v>3744.2750000000001</v>
      </c>
      <c r="H110" s="545">
        <v>2995.3</v>
      </c>
      <c r="I110" s="544">
        <v>14</v>
      </c>
      <c r="J110" s="544">
        <v>35.393999999999998</v>
      </c>
      <c r="K110" s="545">
        <v>30.146000000000001</v>
      </c>
      <c r="L110" s="544">
        <v>0</v>
      </c>
      <c r="M110" s="544">
        <v>0</v>
      </c>
      <c r="N110" s="545">
        <v>0</v>
      </c>
      <c r="O110" s="546">
        <f>SUM(F110:H110)*C110/100+SUM(I110:K110)*D110/100+SUM(L110:N110)*E110/100</f>
        <v>82.373750000000001</v>
      </c>
      <c r="P110" s="463"/>
      <c r="Q110" s="463"/>
      <c r="R110" s="512"/>
    </row>
    <row r="111" spans="2:18" ht="17.399999999999999">
      <c r="B111" s="516" t="s">
        <v>238</v>
      </c>
      <c r="C111" s="517"/>
      <c r="D111" s="517"/>
      <c r="E111" s="517"/>
      <c r="F111" s="518"/>
      <c r="G111" s="518"/>
      <c r="H111" s="518"/>
      <c r="I111" s="518"/>
      <c r="J111" s="518"/>
      <c r="K111" s="518"/>
      <c r="L111" s="518"/>
      <c r="M111" s="518"/>
      <c r="N111" s="518"/>
      <c r="O111" s="519">
        <f>O112+O113</f>
        <v>509.75301400000001</v>
      </c>
      <c r="P111" s="517">
        <v>0</v>
      </c>
      <c r="Q111" s="517">
        <v>0</v>
      </c>
      <c r="R111" s="461">
        <f>O111-P111-Q111</f>
        <v>509.75301400000001</v>
      </c>
    </row>
    <row r="112" spans="2:18" ht="18">
      <c r="B112" s="520" t="s">
        <v>58</v>
      </c>
      <c r="C112" s="521">
        <v>2</v>
      </c>
      <c r="D112" s="521">
        <v>0</v>
      </c>
      <c r="E112" s="521">
        <v>0</v>
      </c>
      <c r="F112" s="522">
        <v>1217.0999999999999</v>
      </c>
      <c r="G112" s="522">
        <v>1979.2322999999999</v>
      </c>
      <c r="H112" s="523">
        <v>5816.5684000000001</v>
      </c>
      <c r="I112" s="522">
        <v>104141.8</v>
      </c>
      <c r="J112" s="522">
        <v>84014.182400000005</v>
      </c>
      <c r="K112" s="523">
        <v>112355.49</v>
      </c>
      <c r="L112" s="524">
        <v>0</v>
      </c>
      <c r="M112" s="524">
        <v>0</v>
      </c>
      <c r="N112" s="523">
        <v>0</v>
      </c>
      <c r="O112" s="525">
        <f>SUM(F112:H112)*C112/100+SUM(I112:K112)*D112/100+SUM(L112:N112)*E112/100</f>
        <v>180.258014</v>
      </c>
      <c r="P112" s="463"/>
      <c r="Q112" s="463"/>
      <c r="R112" s="512"/>
    </row>
    <row r="113" spans="2:18" ht="30">
      <c r="B113" s="542" t="s">
        <v>72</v>
      </c>
      <c r="C113" s="543">
        <v>4</v>
      </c>
      <c r="D113" s="543">
        <v>0</v>
      </c>
      <c r="E113" s="543">
        <v>0</v>
      </c>
      <c r="F113" s="544">
        <v>1497.8</v>
      </c>
      <c r="G113" s="544">
        <v>3744.2750000000001</v>
      </c>
      <c r="H113" s="545">
        <v>2995.3</v>
      </c>
      <c r="I113" s="544">
        <v>14</v>
      </c>
      <c r="J113" s="544">
        <v>35.393999999999998</v>
      </c>
      <c r="K113" s="545">
        <v>30.146000000000001</v>
      </c>
      <c r="L113" s="544">
        <v>0</v>
      </c>
      <c r="M113" s="544">
        <v>0</v>
      </c>
      <c r="N113" s="545">
        <v>0</v>
      </c>
      <c r="O113" s="546">
        <f>SUM(F113:H113)*C113/100+SUM(I113:K113)*D113/100+SUM(L113:N113)*E113/100</f>
        <v>329.495</v>
      </c>
      <c r="P113" s="463"/>
      <c r="Q113" s="463"/>
      <c r="R113" s="512"/>
    </row>
    <row r="114" spans="2:18" ht="17.399999999999999">
      <c r="B114" s="516" t="s">
        <v>239</v>
      </c>
      <c r="C114" s="517"/>
      <c r="D114" s="517"/>
      <c r="E114" s="517"/>
      <c r="F114" s="518"/>
      <c r="G114" s="518"/>
      <c r="H114" s="518"/>
      <c r="I114" s="518"/>
      <c r="J114" s="518"/>
      <c r="K114" s="518"/>
      <c r="L114" s="518"/>
      <c r="M114" s="518"/>
      <c r="N114" s="518"/>
      <c r="O114" s="519">
        <f>O115+O116</f>
        <v>254.876507</v>
      </c>
      <c r="P114" s="517">
        <v>0</v>
      </c>
      <c r="Q114" s="517">
        <v>0</v>
      </c>
      <c r="R114" s="526">
        <f>O114-P114-Q114</f>
        <v>254.876507</v>
      </c>
    </row>
    <row r="115" spans="2:18" ht="18">
      <c r="B115" s="520" t="s">
        <v>58</v>
      </c>
      <c r="C115" s="521">
        <v>1</v>
      </c>
      <c r="D115" s="521">
        <v>0</v>
      </c>
      <c r="E115" s="521">
        <v>0</v>
      </c>
      <c r="F115" s="522">
        <v>1217.0999999999999</v>
      </c>
      <c r="G115" s="522">
        <v>1979.2322999999999</v>
      </c>
      <c r="H115" s="523">
        <v>5816.5684000000001</v>
      </c>
      <c r="I115" s="522">
        <v>104141.8</v>
      </c>
      <c r="J115" s="522">
        <v>84014.182400000005</v>
      </c>
      <c r="K115" s="523">
        <v>112355.49</v>
      </c>
      <c r="L115" s="524">
        <v>0</v>
      </c>
      <c r="M115" s="524">
        <v>0</v>
      </c>
      <c r="N115" s="523">
        <v>0</v>
      </c>
      <c r="O115" s="525">
        <f>SUM(F115:H115)*C115/100+SUM(I115:K115)*D115/100+SUM(L115:N115)*E115/100</f>
        <v>90.129007000000001</v>
      </c>
      <c r="P115" s="463"/>
      <c r="Q115" s="463"/>
      <c r="R115" s="512"/>
    </row>
    <row r="116" spans="2:18" ht="30">
      <c r="B116" s="542" t="s">
        <v>72</v>
      </c>
      <c r="C116" s="543">
        <v>2</v>
      </c>
      <c r="D116" s="543">
        <v>0</v>
      </c>
      <c r="E116" s="543">
        <v>0</v>
      </c>
      <c r="F116" s="544">
        <v>1497.8</v>
      </c>
      <c r="G116" s="544">
        <v>3744.2750000000001</v>
      </c>
      <c r="H116" s="545">
        <v>2995.3</v>
      </c>
      <c r="I116" s="544">
        <v>14</v>
      </c>
      <c r="J116" s="544">
        <v>35.393999999999998</v>
      </c>
      <c r="K116" s="545">
        <v>30.146000000000001</v>
      </c>
      <c r="L116" s="544">
        <v>0</v>
      </c>
      <c r="M116" s="544">
        <v>0</v>
      </c>
      <c r="N116" s="545">
        <v>0</v>
      </c>
      <c r="O116" s="546">
        <f>SUM(F116:H116)*C116/100+SUM(I116:K116)*D116/100+SUM(L116:N116)*E116/100</f>
        <v>164.7475</v>
      </c>
      <c r="P116" s="463"/>
      <c r="Q116" s="463"/>
      <c r="R116" s="512"/>
    </row>
    <row r="117" spans="2:18" ht="17.399999999999999">
      <c r="B117" s="516" t="s">
        <v>240</v>
      </c>
      <c r="C117" s="517"/>
      <c r="D117" s="517"/>
      <c r="E117" s="517"/>
      <c r="F117" s="518"/>
      <c r="G117" s="518"/>
      <c r="H117" s="518"/>
      <c r="I117" s="518"/>
      <c r="J117" s="518"/>
      <c r="K117" s="518"/>
      <c r="L117" s="518"/>
      <c r="M117" s="518"/>
      <c r="N117" s="518"/>
      <c r="O117" s="519">
        <f>O118+O119</f>
        <v>1833.077681</v>
      </c>
      <c r="P117" s="517">
        <v>0</v>
      </c>
      <c r="Q117" s="517">
        <v>0</v>
      </c>
      <c r="R117" s="461">
        <f>O117-P117-Q117</f>
        <v>1833.077681</v>
      </c>
    </row>
    <row r="118" spans="2:18" ht="18">
      <c r="B118" s="520" t="s">
        <v>58</v>
      </c>
      <c r="C118" s="521">
        <v>8</v>
      </c>
      <c r="D118" s="521">
        <v>0</v>
      </c>
      <c r="E118" s="521">
        <v>0</v>
      </c>
      <c r="F118" s="522">
        <v>1217.0999999999999</v>
      </c>
      <c r="G118" s="522">
        <v>1979.2322999999999</v>
      </c>
      <c r="H118" s="523">
        <v>5816.5684000000001</v>
      </c>
      <c r="I118" s="522">
        <v>104141.8</v>
      </c>
      <c r="J118" s="522">
        <v>84014.182400000005</v>
      </c>
      <c r="K118" s="523">
        <v>112355.49</v>
      </c>
      <c r="L118" s="524">
        <v>0</v>
      </c>
      <c r="M118" s="524">
        <v>0</v>
      </c>
      <c r="N118" s="523">
        <v>0</v>
      </c>
      <c r="O118" s="525">
        <f>SUM(F118:H118)*C118/100+SUM(I118:K118)*D118/100+SUM(L118:N118)*E118/100</f>
        <v>721.03205600000001</v>
      </c>
      <c r="P118" s="463"/>
      <c r="Q118" s="463"/>
      <c r="R118" s="512"/>
    </row>
    <row r="119" spans="2:18" ht="30">
      <c r="B119" s="542" t="s">
        <v>72</v>
      </c>
      <c r="C119" s="543">
        <v>13.5</v>
      </c>
      <c r="D119" s="543">
        <v>0</v>
      </c>
      <c r="E119" s="543">
        <v>0</v>
      </c>
      <c r="F119" s="544">
        <v>1497.8</v>
      </c>
      <c r="G119" s="544">
        <v>3744.2750000000001</v>
      </c>
      <c r="H119" s="545">
        <v>2995.3</v>
      </c>
      <c r="I119" s="544">
        <v>14</v>
      </c>
      <c r="J119" s="544">
        <v>35.393999999999998</v>
      </c>
      <c r="K119" s="545">
        <v>30.146000000000001</v>
      </c>
      <c r="L119" s="544">
        <v>0</v>
      </c>
      <c r="M119" s="544">
        <v>0</v>
      </c>
      <c r="N119" s="545">
        <v>0</v>
      </c>
      <c r="O119" s="546">
        <f>SUM(F119:H119)*C119/100+SUM(I119:K119)*D119/100+SUM(L119:N119)*E119/100</f>
        <v>1112.045625</v>
      </c>
      <c r="P119" s="463"/>
      <c r="Q119" s="463"/>
      <c r="R119" s="512"/>
    </row>
    <row r="120" spans="2:18" ht="17.399999999999999">
      <c r="B120" s="516" t="s">
        <v>241</v>
      </c>
      <c r="C120" s="517"/>
      <c r="D120" s="517"/>
      <c r="E120" s="517"/>
      <c r="F120" s="518"/>
      <c r="G120" s="518"/>
      <c r="H120" s="518"/>
      <c r="I120" s="518"/>
      <c r="J120" s="518"/>
      <c r="K120" s="518"/>
      <c r="L120" s="518"/>
      <c r="M120" s="518"/>
      <c r="N120" s="518"/>
      <c r="O120" s="519">
        <f>O121+O122</f>
        <v>723.44264599999997</v>
      </c>
      <c r="P120" s="517">
        <v>0</v>
      </c>
      <c r="Q120" s="517">
        <v>0</v>
      </c>
      <c r="R120" s="461">
        <f>O120-P120-Q120</f>
        <v>723.44264599999997</v>
      </c>
    </row>
    <row r="121" spans="2:18" ht="18">
      <c r="B121" s="520" t="s">
        <v>58</v>
      </c>
      <c r="C121" s="521">
        <v>3</v>
      </c>
      <c r="D121" s="521">
        <v>0</v>
      </c>
      <c r="E121" s="521">
        <v>0</v>
      </c>
      <c r="F121" s="522">
        <v>1217.0999999999999</v>
      </c>
      <c r="G121" s="522">
        <v>1979.2322999999999</v>
      </c>
      <c r="H121" s="523">
        <v>5816.5684000000001</v>
      </c>
      <c r="I121" s="522">
        <v>104141.8</v>
      </c>
      <c r="J121" s="522">
        <v>84014.182400000005</v>
      </c>
      <c r="K121" s="523">
        <v>112355.49</v>
      </c>
      <c r="L121" s="524">
        <v>0</v>
      </c>
      <c r="M121" s="524">
        <v>0</v>
      </c>
      <c r="N121" s="523">
        <v>0</v>
      </c>
      <c r="O121" s="525">
        <f>SUM(F121:H121)*C121/100+SUM(I121:K121)*D121/100+SUM(L121:N121)*E121/100</f>
        <v>270.387021</v>
      </c>
      <c r="P121" s="463"/>
      <c r="Q121" s="463"/>
      <c r="R121" s="512"/>
    </row>
    <row r="122" spans="2:18" ht="30">
      <c r="B122" s="542" t="s">
        <v>72</v>
      </c>
      <c r="C122" s="543">
        <v>5.5</v>
      </c>
      <c r="D122" s="543">
        <v>0</v>
      </c>
      <c r="E122" s="543">
        <v>0</v>
      </c>
      <c r="F122" s="544">
        <v>1497.8</v>
      </c>
      <c r="G122" s="544">
        <v>3744.2750000000001</v>
      </c>
      <c r="H122" s="545">
        <v>2995.3</v>
      </c>
      <c r="I122" s="544">
        <v>14</v>
      </c>
      <c r="J122" s="544">
        <v>35.393999999999998</v>
      </c>
      <c r="K122" s="545">
        <v>30.146000000000001</v>
      </c>
      <c r="L122" s="544">
        <v>0</v>
      </c>
      <c r="M122" s="544">
        <v>0</v>
      </c>
      <c r="N122" s="545">
        <v>0</v>
      </c>
      <c r="O122" s="546">
        <f>SUM(F122:H122)*C122/100+SUM(I122:K122)*D122/100+SUM(L122:N122)*E122/100</f>
        <v>453.05562500000002</v>
      </c>
      <c r="P122" s="463"/>
      <c r="Q122" s="463"/>
      <c r="R122" s="512"/>
    </row>
    <row r="123" spans="2:18" ht="17.399999999999999">
      <c r="B123" s="516" t="s">
        <v>242</v>
      </c>
      <c r="C123" s="517"/>
      <c r="D123" s="517"/>
      <c r="E123" s="517"/>
      <c r="F123" s="518"/>
      <c r="G123" s="518"/>
      <c r="H123" s="518"/>
      <c r="I123" s="518"/>
      <c r="J123" s="518"/>
      <c r="K123" s="518"/>
      <c r="L123" s="518"/>
      <c r="M123" s="518"/>
      <c r="N123" s="518"/>
      <c r="O123" s="519">
        <f>O124+O125</f>
        <v>1574.3235454999999</v>
      </c>
      <c r="P123" s="517">
        <v>0</v>
      </c>
      <c r="Q123" s="517">
        <v>0</v>
      </c>
      <c r="R123" s="461">
        <f>O123-P123-Q123</f>
        <v>1574.3235454999999</v>
      </c>
    </row>
    <row r="124" spans="2:18" ht="18">
      <c r="B124" s="520" t="s">
        <v>58</v>
      </c>
      <c r="C124" s="521">
        <v>6.5</v>
      </c>
      <c r="D124" s="521">
        <v>0</v>
      </c>
      <c r="E124" s="521">
        <v>0</v>
      </c>
      <c r="F124" s="522">
        <v>1217.0999999999999</v>
      </c>
      <c r="G124" s="522">
        <v>1979.2322999999999</v>
      </c>
      <c r="H124" s="523">
        <v>5816.5684000000001</v>
      </c>
      <c r="I124" s="522">
        <v>104141.8</v>
      </c>
      <c r="J124" s="522">
        <v>84014.182400000005</v>
      </c>
      <c r="K124" s="523">
        <v>112355.49</v>
      </c>
      <c r="L124" s="524">
        <v>0</v>
      </c>
      <c r="M124" s="524">
        <v>0</v>
      </c>
      <c r="N124" s="523">
        <v>0</v>
      </c>
      <c r="O124" s="525">
        <f>SUM(F124:H124)*C124/100+SUM(I124:K124)*D124/100+SUM(L124:N124)*E124/100</f>
        <v>585.83854550000001</v>
      </c>
      <c r="P124" s="463"/>
      <c r="Q124" s="463"/>
      <c r="R124" s="512"/>
    </row>
    <row r="125" spans="2:18" ht="30">
      <c r="B125" s="542" t="s">
        <v>72</v>
      </c>
      <c r="C125" s="543">
        <v>12</v>
      </c>
      <c r="D125" s="543">
        <v>0</v>
      </c>
      <c r="E125" s="543">
        <v>0</v>
      </c>
      <c r="F125" s="544">
        <v>1497.8</v>
      </c>
      <c r="G125" s="544">
        <v>3744.2750000000001</v>
      </c>
      <c r="H125" s="545">
        <v>2995.3</v>
      </c>
      <c r="I125" s="544">
        <v>14</v>
      </c>
      <c r="J125" s="544">
        <v>35.393999999999998</v>
      </c>
      <c r="K125" s="545">
        <v>30.146000000000001</v>
      </c>
      <c r="L125" s="544">
        <v>0</v>
      </c>
      <c r="M125" s="544">
        <v>0</v>
      </c>
      <c r="N125" s="545">
        <v>0</v>
      </c>
      <c r="O125" s="546">
        <f>SUM(F125:H125)*C125/100+SUM(I125:K125)*D125/100+SUM(L125:N125)*E125/100</f>
        <v>988.48500000000001</v>
      </c>
      <c r="P125" s="463"/>
      <c r="Q125" s="463"/>
      <c r="R125" s="512"/>
    </row>
    <row r="126" spans="2:18" ht="17.399999999999999">
      <c r="B126" s="516" t="s">
        <v>243</v>
      </c>
      <c r="C126" s="517"/>
      <c r="D126" s="517"/>
      <c r="E126" s="517"/>
      <c r="F126" s="518"/>
      <c r="G126" s="518"/>
      <c r="H126" s="518"/>
      <c r="I126" s="518"/>
      <c r="J126" s="518"/>
      <c r="K126" s="518"/>
      <c r="L126" s="518"/>
      <c r="M126" s="518"/>
      <c r="N126" s="518"/>
      <c r="O126" s="519">
        <f>O127+O128</f>
        <v>1150.8219100000001</v>
      </c>
      <c r="P126" s="517">
        <v>0</v>
      </c>
      <c r="Q126" s="517">
        <v>0</v>
      </c>
      <c r="R126" s="461">
        <f>O126-P126-Q126</f>
        <v>1150.8219100000001</v>
      </c>
    </row>
    <row r="127" spans="2:18" ht="18">
      <c r="B127" s="520" t="s">
        <v>58</v>
      </c>
      <c r="C127" s="521">
        <v>5</v>
      </c>
      <c r="D127" s="521">
        <v>0</v>
      </c>
      <c r="E127" s="521">
        <v>0</v>
      </c>
      <c r="F127" s="522">
        <v>1217.0999999999999</v>
      </c>
      <c r="G127" s="522">
        <v>1979.2322999999999</v>
      </c>
      <c r="H127" s="523">
        <v>5816.5684000000001</v>
      </c>
      <c r="I127" s="522">
        <v>104141.8</v>
      </c>
      <c r="J127" s="522">
        <v>84014.182400000005</v>
      </c>
      <c r="K127" s="523">
        <v>112355.49</v>
      </c>
      <c r="L127" s="524">
        <v>0</v>
      </c>
      <c r="M127" s="524">
        <v>0</v>
      </c>
      <c r="N127" s="523">
        <v>0</v>
      </c>
      <c r="O127" s="525">
        <f>SUM(F127:H127)*C127/100+SUM(I127:K127)*D127/100+SUM(L127:N127)*E127/100</f>
        <v>450.64503500000001</v>
      </c>
      <c r="P127" s="463"/>
      <c r="Q127" s="463"/>
      <c r="R127" s="512"/>
    </row>
    <row r="128" spans="2:18" ht="30.6" thickBot="1">
      <c r="B128" s="542" t="s">
        <v>72</v>
      </c>
      <c r="C128" s="543">
        <v>8.5</v>
      </c>
      <c r="D128" s="543">
        <v>0</v>
      </c>
      <c r="E128" s="543">
        <v>0</v>
      </c>
      <c r="F128" s="544">
        <v>1497.8</v>
      </c>
      <c r="G128" s="544">
        <v>3744.2750000000001</v>
      </c>
      <c r="H128" s="545">
        <v>2995.3</v>
      </c>
      <c r="I128" s="544">
        <v>14</v>
      </c>
      <c r="J128" s="544">
        <v>35.393999999999998</v>
      </c>
      <c r="K128" s="545">
        <v>30.146000000000001</v>
      </c>
      <c r="L128" s="544">
        <v>0</v>
      </c>
      <c r="M128" s="544">
        <v>0</v>
      </c>
      <c r="N128" s="545">
        <v>0</v>
      </c>
      <c r="O128" s="546">
        <f>SUM(F128:H128)*C128/100+SUM(I128:K128)*D128/100+SUM(L128:N128)*E128/100</f>
        <v>700.176875</v>
      </c>
      <c r="P128" s="463"/>
      <c r="Q128" s="463"/>
      <c r="R128" s="512"/>
    </row>
    <row r="129" spans="18:18">
      <c r="R129" s="980">
        <f>SUM(R8+R15+R45+R78+R82+R92+R95+R98)</f>
        <v>119797.52670599998</v>
      </c>
    </row>
    <row r="130" spans="18:18" ht="16.2" thickBot="1">
      <c r="R130" s="981"/>
    </row>
    <row r="131" spans="18:18">
      <c r="R131" s="15"/>
    </row>
  </sheetData>
  <mergeCells count="23">
    <mergeCell ref="R129:R130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I6:I7"/>
    <mergeCell ref="J6:J7"/>
    <mergeCell ref="K6:K7"/>
    <mergeCell ref="B1:R1"/>
    <mergeCell ref="B2:Q2"/>
    <mergeCell ref="B4:B7"/>
    <mergeCell ref="C4:E6"/>
    <mergeCell ref="F4:O4"/>
    <mergeCell ref="P4:Q5"/>
    <mergeCell ref="R4:R7"/>
    <mergeCell ref="F5:H5"/>
    <mergeCell ref="I5:K5"/>
    <mergeCell ref="L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35"/>
  <sheetViews>
    <sheetView tabSelected="1" topLeftCell="B1" workbookViewId="0">
      <pane ySplit="7" topLeftCell="A8" activePane="bottomLeft" state="frozen"/>
      <selection activeCell="B1" sqref="B1"/>
      <selection pane="bottomLeft" activeCell="I10" sqref="I10"/>
    </sheetView>
  </sheetViews>
  <sheetFormatPr defaultColWidth="9.109375" defaultRowHeight="15.6"/>
  <cols>
    <col min="1" max="1" width="0.88671875" style="29" hidden="1" customWidth="1"/>
    <col min="2" max="2" width="36.44140625" style="15" customWidth="1"/>
    <col min="3" max="3" width="6.109375" style="625" bestFit="1" customWidth="1"/>
    <col min="4" max="4" width="6.44140625" style="625" customWidth="1"/>
    <col min="5" max="5" width="7.44140625" style="625" customWidth="1"/>
    <col min="6" max="6" width="12.109375" style="384" customWidth="1"/>
    <col min="7" max="7" width="8.88671875" style="384" customWidth="1"/>
    <col min="8" max="8" width="8.6640625" style="384" customWidth="1"/>
    <col min="9" max="9" width="10.44140625" style="384" customWidth="1"/>
    <col min="10" max="10" width="10" style="384" bestFit="1" customWidth="1"/>
    <col min="11" max="11" width="10" style="384" customWidth="1"/>
    <col min="12" max="12" width="11.109375" style="384" customWidth="1"/>
    <col min="13" max="13" width="10.88671875" style="384" customWidth="1"/>
    <col min="14" max="14" width="10.5546875" style="384" customWidth="1"/>
    <col min="15" max="15" width="12.6640625" style="384" customWidth="1"/>
    <col min="16" max="16" width="14.44140625" style="384" customWidth="1"/>
    <col min="17" max="17" width="12.6640625" style="384" customWidth="1"/>
    <col min="18" max="18" width="22.5546875" style="384" customWidth="1"/>
    <col min="19" max="19" width="21.109375" style="15" customWidth="1"/>
    <col min="20" max="16384" width="9.109375" style="15"/>
  </cols>
  <sheetData>
    <row r="1" spans="1:19" ht="18">
      <c r="B1" s="966" t="s">
        <v>223</v>
      </c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</row>
    <row r="2" spans="1:19" ht="18">
      <c r="B2" s="967" t="s">
        <v>257</v>
      </c>
      <c r="C2" s="967"/>
      <c r="D2" s="967"/>
      <c r="E2" s="967"/>
      <c r="F2" s="967"/>
      <c r="G2" s="967"/>
      <c r="H2" s="967"/>
      <c r="I2" s="967"/>
      <c r="J2" s="967"/>
      <c r="K2" s="967"/>
      <c r="L2" s="967"/>
      <c r="M2" s="967"/>
      <c r="N2" s="967"/>
      <c r="O2" s="967"/>
      <c r="P2" s="967"/>
      <c r="Q2" s="967"/>
      <c r="R2" s="625"/>
    </row>
    <row r="3" spans="1:19" ht="17.399999999999999">
      <c r="B3" s="527"/>
      <c r="C3" s="528"/>
      <c r="D3" s="528"/>
      <c r="E3" s="528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8"/>
      <c r="Q3" s="528"/>
      <c r="R3" s="383" t="s">
        <v>221</v>
      </c>
    </row>
    <row r="4" spans="1:19" ht="21" customHeight="1">
      <c r="B4" s="995" t="s">
        <v>67</v>
      </c>
      <c r="C4" s="983" t="s">
        <v>258</v>
      </c>
      <c r="D4" s="998"/>
      <c r="E4" s="984"/>
      <c r="F4" s="990" t="s">
        <v>64</v>
      </c>
      <c r="G4" s="1003"/>
      <c r="H4" s="1003"/>
      <c r="I4" s="1003"/>
      <c r="J4" s="1003"/>
      <c r="K4" s="1003"/>
      <c r="L4" s="1003"/>
      <c r="M4" s="1003"/>
      <c r="N4" s="1003"/>
      <c r="O4" s="1004"/>
      <c r="P4" s="983" t="s">
        <v>114</v>
      </c>
      <c r="Q4" s="984"/>
      <c r="R4" s="987" t="s">
        <v>265</v>
      </c>
      <c r="S4" s="988" t="s">
        <v>246</v>
      </c>
    </row>
    <row r="5" spans="1:19" ht="58.5" customHeight="1">
      <c r="B5" s="996"/>
      <c r="C5" s="999"/>
      <c r="D5" s="1000"/>
      <c r="E5" s="1001"/>
      <c r="F5" s="989" t="s">
        <v>63</v>
      </c>
      <c r="G5" s="989"/>
      <c r="H5" s="989"/>
      <c r="I5" s="990" t="s">
        <v>65</v>
      </c>
      <c r="J5" s="991"/>
      <c r="K5" s="992"/>
      <c r="L5" s="990" t="s">
        <v>66</v>
      </c>
      <c r="M5" s="991"/>
      <c r="N5" s="992"/>
      <c r="O5" s="633" t="s">
        <v>39</v>
      </c>
      <c r="P5" s="985"/>
      <c r="Q5" s="986"/>
      <c r="R5" s="987"/>
      <c r="S5" s="988"/>
    </row>
    <row r="6" spans="1:19" ht="5.4" customHeight="1">
      <c r="B6" s="996"/>
      <c r="C6" s="985"/>
      <c r="D6" s="1002"/>
      <c r="E6" s="986"/>
      <c r="F6" s="989" t="s">
        <v>117</v>
      </c>
      <c r="G6" s="989" t="s">
        <v>119</v>
      </c>
      <c r="H6" s="993" t="s">
        <v>120</v>
      </c>
      <c r="I6" s="989" t="s">
        <v>117</v>
      </c>
      <c r="J6" s="989" t="s">
        <v>119</v>
      </c>
      <c r="K6" s="993" t="s">
        <v>120</v>
      </c>
      <c r="L6" s="989" t="s">
        <v>117</v>
      </c>
      <c r="M6" s="989" t="s">
        <v>119</v>
      </c>
      <c r="N6" s="993" t="s">
        <v>120</v>
      </c>
      <c r="O6" s="1008" t="s">
        <v>247</v>
      </c>
      <c r="P6" s="989" t="s">
        <v>120</v>
      </c>
      <c r="Q6" s="989" t="s">
        <v>248</v>
      </c>
      <c r="R6" s="987"/>
      <c r="S6" s="988"/>
    </row>
    <row r="7" spans="1:19" ht="37.5" customHeight="1" thickBot="1">
      <c r="B7" s="997"/>
      <c r="C7" s="634" t="s">
        <v>59</v>
      </c>
      <c r="D7" s="634" t="s">
        <v>60</v>
      </c>
      <c r="E7" s="634" t="s">
        <v>61</v>
      </c>
      <c r="F7" s="989"/>
      <c r="G7" s="989"/>
      <c r="H7" s="994"/>
      <c r="I7" s="989"/>
      <c r="J7" s="989"/>
      <c r="K7" s="994"/>
      <c r="L7" s="989"/>
      <c r="M7" s="989"/>
      <c r="N7" s="1007"/>
      <c r="O7" s="1008"/>
      <c r="P7" s="989"/>
      <c r="Q7" s="989"/>
      <c r="R7" s="987"/>
      <c r="S7" s="988"/>
    </row>
    <row r="8" spans="1:19" s="51" customFormat="1" ht="21" thickBot="1">
      <c r="A8" s="386">
        <v>1</v>
      </c>
      <c r="B8" s="550" t="s">
        <v>55</v>
      </c>
      <c r="C8" s="551"/>
      <c r="D8" s="551"/>
      <c r="E8" s="551"/>
      <c r="F8" s="552">
        <f t="shared" ref="F8:L8" si="0">SUM(F9:F14)</f>
        <v>825.50400000000002</v>
      </c>
      <c r="G8" s="552">
        <f t="shared" si="0"/>
        <v>480.60900000000004</v>
      </c>
      <c r="H8" s="552">
        <f t="shared" si="0"/>
        <v>489.9</v>
      </c>
      <c r="I8" s="552">
        <f t="shared" si="0"/>
        <v>8945.9150000000009</v>
      </c>
      <c r="J8" s="552">
        <f t="shared" si="0"/>
        <v>9497.5730000000003</v>
      </c>
      <c r="K8" s="552">
        <f t="shared" si="0"/>
        <v>8497.8000000000011</v>
      </c>
      <c r="L8" s="552">
        <f t="shared" si="0"/>
        <v>20966.007000000001</v>
      </c>
      <c r="M8" s="552">
        <f>SUM(M9:M14)</f>
        <v>15982.145999999999</v>
      </c>
      <c r="N8" s="552">
        <f>SUM(N9:N14)</f>
        <v>11074.6</v>
      </c>
      <c r="O8" s="553">
        <f>O9+O10+O11+O12+O13+O14</f>
        <v>76760.054000000004</v>
      </c>
      <c r="P8" s="554">
        <v>0</v>
      </c>
      <c r="Q8" s="554">
        <v>0</v>
      </c>
      <c r="R8" s="555">
        <f>O8-P8-Q8</f>
        <v>76760.054000000004</v>
      </c>
      <c r="S8" s="556">
        <f>R8</f>
        <v>76760.054000000004</v>
      </c>
    </row>
    <row r="9" spans="1:19" ht="20.399999999999999">
      <c r="B9" s="557" t="s">
        <v>49</v>
      </c>
      <c r="C9" s="558">
        <v>100</v>
      </c>
      <c r="D9" s="558">
        <v>100</v>
      </c>
      <c r="E9" s="558">
        <v>100</v>
      </c>
      <c r="F9" s="43">
        <v>102.087</v>
      </c>
      <c r="G9" s="30">
        <v>118.82</v>
      </c>
      <c r="H9" s="30">
        <v>121</v>
      </c>
      <c r="I9" s="559">
        <v>6307.6480000000001</v>
      </c>
      <c r="J9" s="30">
        <v>7106.866</v>
      </c>
      <c r="K9" s="30">
        <v>6049.7</v>
      </c>
      <c r="L9" s="43">
        <v>19.446999999999999</v>
      </c>
      <c r="M9" s="30">
        <v>19.396000000000001</v>
      </c>
      <c r="N9" s="30">
        <v>19.399999999999999</v>
      </c>
      <c r="O9" s="43">
        <f t="shared" ref="O9:O14" si="1">SUM(F9:H9)*C9/100+SUM(I9:K9)*D9/100+SUM(L9:N9)*E9/100</f>
        <v>19864.363999999998</v>
      </c>
      <c r="P9" s="560">
        <v>0</v>
      </c>
      <c r="Q9" s="560">
        <v>0</v>
      </c>
      <c r="R9" s="555"/>
      <c r="S9" s="561"/>
    </row>
    <row r="10" spans="1:19" ht="18" customHeight="1">
      <c r="B10" s="562" t="s">
        <v>50</v>
      </c>
      <c r="C10" s="558">
        <v>100</v>
      </c>
      <c r="D10" s="558">
        <v>100</v>
      </c>
      <c r="E10" s="558">
        <v>100</v>
      </c>
      <c r="F10" s="43">
        <v>11.446999999999999</v>
      </c>
      <c r="G10" s="30">
        <v>0</v>
      </c>
      <c r="H10" s="30">
        <v>0</v>
      </c>
      <c r="I10" s="43">
        <v>88.1</v>
      </c>
      <c r="J10" s="30">
        <v>31</v>
      </c>
      <c r="K10" s="30">
        <v>0</v>
      </c>
      <c r="L10" s="43">
        <v>15.76</v>
      </c>
      <c r="M10" s="30">
        <v>0</v>
      </c>
      <c r="N10" s="30">
        <v>0</v>
      </c>
      <c r="O10" s="43">
        <f t="shared" si="1"/>
        <v>146.30699999999999</v>
      </c>
      <c r="P10" s="560">
        <v>0</v>
      </c>
      <c r="Q10" s="560">
        <v>0</v>
      </c>
      <c r="R10" s="555"/>
      <c r="S10" s="561"/>
    </row>
    <row r="11" spans="1:19" ht="20.399999999999999">
      <c r="B11" s="562" t="s">
        <v>51</v>
      </c>
      <c r="C11" s="558">
        <v>100</v>
      </c>
      <c r="D11" s="558">
        <v>100</v>
      </c>
      <c r="E11" s="558">
        <v>100</v>
      </c>
      <c r="F11" s="43">
        <v>0</v>
      </c>
      <c r="G11" s="30">
        <v>0</v>
      </c>
      <c r="H11" s="30">
        <v>0</v>
      </c>
      <c r="I11" s="43">
        <v>81</v>
      </c>
      <c r="J11" s="30">
        <v>135.565</v>
      </c>
      <c r="K11" s="30">
        <v>256.5</v>
      </c>
      <c r="L11" s="43">
        <v>17.2</v>
      </c>
      <c r="M11" s="30">
        <v>0</v>
      </c>
      <c r="N11" s="30">
        <v>0</v>
      </c>
      <c r="O11" s="43">
        <f t="shared" si="1"/>
        <v>490.26499999999999</v>
      </c>
      <c r="P11" s="560">
        <v>0</v>
      </c>
      <c r="Q11" s="560">
        <v>0</v>
      </c>
      <c r="R11" s="555"/>
      <c r="S11" s="561"/>
    </row>
    <row r="12" spans="1:19" ht="20.399999999999999">
      <c r="B12" s="562" t="s">
        <v>52</v>
      </c>
      <c r="C12" s="558">
        <v>100</v>
      </c>
      <c r="D12" s="558">
        <v>100</v>
      </c>
      <c r="E12" s="558">
        <v>100</v>
      </c>
      <c r="F12" s="43">
        <v>227.001</v>
      </c>
      <c r="G12" s="30">
        <v>247.33600000000001</v>
      </c>
      <c r="H12" s="30">
        <v>239.4</v>
      </c>
      <c r="I12" s="30">
        <v>1643.2860000000001</v>
      </c>
      <c r="J12" s="30">
        <v>1378.4</v>
      </c>
      <c r="K12" s="30">
        <v>1345.9</v>
      </c>
      <c r="L12" s="30">
        <v>5913.6</v>
      </c>
      <c r="M12" s="30">
        <v>5011.2</v>
      </c>
      <c r="N12" s="30">
        <v>3622</v>
      </c>
      <c r="O12" s="43">
        <f t="shared" si="1"/>
        <v>19628.123</v>
      </c>
      <c r="P12" s="560">
        <v>0</v>
      </c>
      <c r="Q12" s="560">
        <v>0</v>
      </c>
      <c r="R12" s="555"/>
      <c r="S12" s="561"/>
    </row>
    <row r="13" spans="1:19" ht="20.399999999999999">
      <c r="B13" s="562" t="s">
        <v>53</v>
      </c>
      <c r="C13" s="558">
        <v>100</v>
      </c>
      <c r="D13" s="558">
        <v>100</v>
      </c>
      <c r="E13" s="558">
        <v>100</v>
      </c>
      <c r="F13" s="43">
        <v>484.96899999999999</v>
      </c>
      <c r="G13" s="30">
        <v>114.453</v>
      </c>
      <c r="H13" s="30">
        <v>129.5</v>
      </c>
      <c r="I13" s="43">
        <v>825.88099999999997</v>
      </c>
      <c r="J13" s="30">
        <v>845.74199999999996</v>
      </c>
      <c r="K13" s="30">
        <v>845.7</v>
      </c>
      <c r="L13" s="30">
        <v>15000</v>
      </c>
      <c r="M13" s="30">
        <v>10951.55</v>
      </c>
      <c r="N13" s="30">
        <v>7433.2</v>
      </c>
      <c r="O13" s="43">
        <f t="shared" si="1"/>
        <v>36630.995000000003</v>
      </c>
      <c r="P13" s="560">
        <v>0</v>
      </c>
      <c r="Q13" s="560">
        <v>0</v>
      </c>
      <c r="R13" s="555"/>
      <c r="S13" s="561"/>
    </row>
    <row r="14" spans="1:19" ht="21" thickBot="1">
      <c r="B14" s="563" t="s">
        <v>54</v>
      </c>
      <c r="C14" s="558">
        <v>100</v>
      </c>
      <c r="D14" s="558">
        <v>100</v>
      </c>
      <c r="E14" s="558">
        <v>100</v>
      </c>
      <c r="F14" s="43">
        <v>0</v>
      </c>
      <c r="G14" s="30">
        <v>0</v>
      </c>
      <c r="H14" s="30">
        <v>0</v>
      </c>
      <c r="I14" s="43">
        <v>0</v>
      </c>
      <c r="J14" s="30">
        <v>0</v>
      </c>
      <c r="K14" s="30">
        <v>0</v>
      </c>
      <c r="L14" s="43">
        <v>0</v>
      </c>
      <c r="M14" s="30">
        <v>0</v>
      </c>
      <c r="N14" s="30">
        <v>0</v>
      </c>
      <c r="O14" s="43">
        <f t="shared" si="1"/>
        <v>0</v>
      </c>
      <c r="P14" s="560">
        <v>0</v>
      </c>
      <c r="Q14" s="560">
        <v>0</v>
      </c>
      <c r="R14" s="555"/>
      <c r="S14" s="561"/>
    </row>
    <row r="15" spans="1:19" ht="17.25" customHeight="1" thickBot="1">
      <c r="B15" s="22" t="s">
        <v>57</v>
      </c>
      <c r="C15" s="564"/>
      <c r="D15" s="564"/>
      <c r="E15" s="564"/>
      <c r="F15" s="405"/>
      <c r="G15" s="405"/>
      <c r="H15" s="405"/>
      <c r="I15" s="405"/>
      <c r="J15" s="405"/>
      <c r="K15" s="405"/>
      <c r="L15" s="405"/>
      <c r="M15" s="405"/>
      <c r="N15" s="405"/>
      <c r="O15" s="565">
        <f>O16+O18+O21+O23+O25+O27+O29</f>
        <v>304692.98870300001</v>
      </c>
      <c r="P15" s="406">
        <f>P16+P18+P21+P23+P25+P27+P29</f>
        <v>52269.7</v>
      </c>
      <c r="Q15" s="406">
        <f>Q16+Q18+Q21+Q23+Q25+Q27+Q29+Q31+Q34+Q37+Q39+Q42</f>
        <v>111667.2</v>
      </c>
      <c r="R15" s="555">
        <f>O15-P15-Q15</f>
        <v>140756.08870299999</v>
      </c>
      <c r="S15" s="561"/>
    </row>
    <row r="16" spans="1:19" ht="20.399999999999999">
      <c r="A16" s="29">
        <v>2</v>
      </c>
      <c r="B16" s="113" t="s">
        <v>56</v>
      </c>
      <c r="C16" s="566"/>
      <c r="D16" s="566"/>
      <c r="E16" s="566"/>
      <c r="F16" s="409"/>
      <c r="G16" s="409"/>
      <c r="H16" s="388"/>
      <c r="I16" s="409"/>
      <c r="J16" s="409"/>
      <c r="K16" s="388"/>
      <c r="L16" s="409"/>
      <c r="M16" s="409"/>
      <c r="N16" s="388"/>
      <c r="O16" s="409">
        <f>O17</f>
        <v>208412.13134600001</v>
      </c>
      <c r="P16" s="410">
        <v>0</v>
      </c>
      <c r="Q16" s="410">
        <v>29757</v>
      </c>
      <c r="R16" s="555">
        <f>O16-P16-Q16</f>
        <v>178655.13134600001</v>
      </c>
      <c r="S16" s="567">
        <f>R16</f>
        <v>178655.13134600001</v>
      </c>
    </row>
    <row r="17" spans="1:146" ht="20.399999999999999">
      <c r="B17" s="114" t="s">
        <v>249</v>
      </c>
      <c r="C17" s="568">
        <v>70</v>
      </c>
      <c r="D17" s="568">
        <v>69</v>
      </c>
      <c r="E17" s="568">
        <v>100</v>
      </c>
      <c r="F17" s="413">
        <v>1979.2322999999999</v>
      </c>
      <c r="G17" s="413">
        <v>5816.5684000000001</v>
      </c>
      <c r="H17" s="426">
        <v>2152.9</v>
      </c>
      <c r="I17" s="413">
        <v>84014.182400000005</v>
      </c>
      <c r="J17" s="413">
        <v>112355.5</v>
      </c>
      <c r="K17" s="413">
        <v>95584</v>
      </c>
      <c r="L17" s="414">
        <v>0</v>
      </c>
      <c r="M17" s="414">
        <v>0</v>
      </c>
      <c r="N17" s="413">
        <v>0</v>
      </c>
      <c r="O17" s="414">
        <f>SUM(F17:H17)*C17/100+SUM(I17:K17)*D17/100+SUM(L17:N17)*E17/100</f>
        <v>208412.13134600001</v>
      </c>
      <c r="P17" s="415"/>
      <c r="Q17" s="415"/>
      <c r="R17" s="555"/>
      <c r="S17" s="561"/>
    </row>
    <row r="18" spans="1:146" ht="20.399999999999999">
      <c r="A18" s="29">
        <v>3</v>
      </c>
      <c r="B18" s="115" t="s">
        <v>71</v>
      </c>
      <c r="C18" s="566"/>
      <c r="D18" s="566"/>
      <c r="E18" s="566"/>
      <c r="F18" s="388"/>
      <c r="G18" s="388"/>
      <c r="H18" s="388"/>
      <c r="I18" s="388"/>
      <c r="J18" s="388"/>
      <c r="K18" s="388"/>
      <c r="L18" s="388"/>
      <c r="M18" s="409"/>
      <c r="N18" s="388"/>
      <c r="O18" s="409">
        <f>O19+O20</f>
        <v>5476.7547920000006</v>
      </c>
      <c r="P18" s="410">
        <v>4588.2</v>
      </c>
      <c r="Q18" s="410">
        <v>0</v>
      </c>
      <c r="R18" s="555">
        <f>O18-P18-Q18</f>
        <v>888.55479200000082</v>
      </c>
      <c r="S18" s="567">
        <f>R18</f>
        <v>888.55479200000082</v>
      </c>
    </row>
    <row r="19" spans="1:146" s="424" customFormat="1" ht="34.5" customHeight="1">
      <c r="A19" s="416"/>
      <c r="B19" s="368" t="s">
        <v>72</v>
      </c>
      <c r="C19" s="639">
        <v>57</v>
      </c>
      <c r="D19" s="639">
        <v>100</v>
      </c>
      <c r="E19" s="639">
        <v>40</v>
      </c>
      <c r="F19" s="530">
        <v>3744.2750000000001</v>
      </c>
      <c r="G19" s="530">
        <v>2995.3</v>
      </c>
      <c r="H19" s="530">
        <v>1073.3</v>
      </c>
      <c r="I19" s="370">
        <v>35.393999999999998</v>
      </c>
      <c r="J19" s="530">
        <v>30.1</v>
      </c>
      <c r="K19" s="530">
        <v>361</v>
      </c>
      <c r="L19" s="640">
        <v>0</v>
      </c>
      <c r="M19" s="640">
        <v>0</v>
      </c>
      <c r="N19" s="639">
        <v>0</v>
      </c>
      <c r="O19" s="531">
        <f>SUM(F19:H19)*C19/100+SUM(I19:K19)*D19/100+SUM(L19:N19)*E19/100</f>
        <v>4879.8327500000005</v>
      </c>
      <c r="P19" s="422"/>
      <c r="Q19" s="422"/>
      <c r="R19" s="555"/>
      <c r="S19" s="570"/>
    </row>
    <row r="20" spans="1:146" s="424" customFormat="1" ht="23.25" customHeight="1">
      <c r="A20" s="416"/>
      <c r="B20" s="417" t="s">
        <v>249</v>
      </c>
      <c r="C20" s="569">
        <v>6</v>
      </c>
      <c r="D20" s="569">
        <v>0</v>
      </c>
      <c r="E20" s="569">
        <v>0</v>
      </c>
      <c r="F20" s="413">
        <v>1979.2322999999999</v>
      </c>
      <c r="G20" s="413">
        <v>5816.5684000000001</v>
      </c>
      <c r="H20" s="426">
        <v>2152.9</v>
      </c>
      <c r="I20" s="413">
        <v>84014.182400000005</v>
      </c>
      <c r="J20" s="413">
        <v>112355.5</v>
      </c>
      <c r="K20" s="413">
        <v>95584</v>
      </c>
      <c r="L20" s="21">
        <v>0</v>
      </c>
      <c r="M20" s="21">
        <v>0</v>
      </c>
      <c r="N20" s="426">
        <v>0</v>
      </c>
      <c r="O20" s="414">
        <f>SUM(F20:H20)*C20/100+SUM(I20:K20)*D20/100+SUM(L20:N20)*E20/100</f>
        <v>596.92204199999992</v>
      </c>
      <c r="P20" s="422"/>
      <c r="Q20" s="422"/>
      <c r="R20" s="555"/>
      <c r="S20" s="570"/>
    </row>
    <row r="21" spans="1:146" s="424" customFormat="1" ht="20.399999999999999">
      <c r="A21" s="416">
        <v>4</v>
      </c>
      <c r="B21" s="427" t="s">
        <v>113</v>
      </c>
      <c r="C21" s="571"/>
      <c r="D21" s="571"/>
      <c r="E21" s="571"/>
      <c r="F21" s="429"/>
      <c r="G21" s="429"/>
      <c r="H21" s="429"/>
      <c r="I21" s="429"/>
      <c r="J21" s="429"/>
      <c r="K21" s="429"/>
      <c r="L21" s="429"/>
      <c r="M21" s="429"/>
      <c r="N21" s="429"/>
      <c r="O21" s="572">
        <f>O22</f>
        <v>26275.831415999997</v>
      </c>
      <c r="P21" s="431">
        <v>0</v>
      </c>
      <c r="Q21" s="431">
        <v>24903.200000000001</v>
      </c>
      <c r="R21" s="555">
        <f>O21-P21-Q21</f>
        <v>1372.6314159999965</v>
      </c>
      <c r="S21" s="573">
        <f>R21</f>
        <v>1372.6314159999965</v>
      </c>
    </row>
    <row r="22" spans="1:146" s="424" customFormat="1" ht="20.399999999999999">
      <c r="A22" s="416"/>
      <c r="B22" s="417" t="s">
        <v>249</v>
      </c>
      <c r="C22" s="569">
        <v>0</v>
      </c>
      <c r="D22" s="569">
        <v>9</v>
      </c>
      <c r="E22" s="569">
        <v>0</v>
      </c>
      <c r="F22" s="21">
        <v>1979.2322999999999</v>
      </c>
      <c r="G22" s="426">
        <v>5816.5684000000001</v>
      </c>
      <c r="H22" s="426">
        <v>2152.9</v>
      </c>
      <c r="I22" s="21">
        <v>84014.182400000005</v>
      </c>
      <c r="J22" s="426">
        <v>112355.5</v>
      </c>
      <c r="K22" s="413">
        <v>95584</v>
      </c>
      <c r="L22" s="21">
        <v>0</v>
      </c>
      <c r="M22" s="21">
        <v>0</v>
      </c>
      <c r="N22" s="426">
        <v>0</v>
      </c>
      <c r="O22" s="414">
        <f>SUM(F22:H22)*C22/100+SUM(I22:K22)*D22/100+SUM(L22:N22)*E22/100</f>
        <v>26275.831415999997</v>
      </c>
      <c r="P22" s="422"/>
      <c r="Q22" s="422"/>
      <c r="R22" s="555"/>
      <c r="S22" s="570"/>
    </row>
    <row r="23" spans="1:146" s="424" customFormat="1" ht="20.399999999999999">
      <c r="A23" s="416">
        <v>5</v>
      </c>
      <c r="B23" s="427" t="s">
        <v>73</v>
      </c>
      <c r="C23" s="571"/>
      <c r="D23" s="571"/>
      <c r="E23" s="571"/>
      <c r="F23" s="429"/>
      <c r="G23" s="429"/>
      <c r="H23" s="429"/>
      <c r="I23" s="429"/>
      <c r="J23" s="429"/>
      <c r="K23" s="429"/>
      <c r="L23" s="429"/>
      <c r="M23" s="429"/>
      <c r="N23" s="429"/>
      <c r="O23" s="572">
        <f>O24</f>
        <v>9057.0714929999976</v>
      </c>
      <c r="P23" s="431">
        <v>0</v>
      </c>
      <c r="Q23" s="431">
        <v>3155.4</v>
      </c>
      <c r="R23" s="555">
        <f>O23-P23-Q23</f>
        <v>5901.671492999998</v>
      </c>
      <c r="S23" s="573">
        <f>R23</f>
        <v>5901.671492999998</v>
      </c>
    </row>
    <row r="24" spans="1:146" s="424" customFormat="1" ht="20.399999999999999">
      <c r="A24" s="416"/>
      <c r="B24" s="417" t="s">
        <v>249</v>
      </c>
      <c r="C24" s="569">
        <v>3</v>
      </c>
      <c r="D24" s="569">
        <v>3</v>
      </c>
      <c r="E24" s="569">
        <v>0</v>
      </c>
      <c r="F24" s="21">
        <v>1979.2322999999999</v>
      </c>
      <c r="G24" s="426">
        <v>5816.5684000000001</v>
      </c>
      <c r="H24" s="426">
        <v>2152.9</v>
      </c>
      <c r="I24" s="414">
        <v>84014.182400000005</v>
      </c>
      <c r="J24" s="426">
        <v>112355.5</v>
      </c>
      <c r="K24" s="413">
        <v>95584</v>
      </c>
      <c r="L24" s="21">
        <v>0</v>
      </c>
      <c r="M24" s="21">
        <v>0</v>
      </c>
      <c r="N24" s="426">
        <v>0</v>
      </c>
      <c r="O24" s="414">
        <f>SUM(F24:H24)*C24/100+SUM(I24:K24)*D24/100+SUM(L24:N24)*E24/100</f>
        <v>9057.0714929999976</v>
      </c>
      <c r="P24" s="422"/>
      <c r="Q24" s="422"/>
      <c r="R24" s="555"/>
      <c r="S24" s="570"/>
    </row>
    <row r="25" spans="1:146" s="424" customFormat="1" ht="20.399999999999999">
      <c r="A25" s="416">
        <v>6</v>
      </c>
      <c r="B25" s="427" t="s">
        <v>74</v>
      </c>
      <c r="C25" s="571"/>
      <c r="D25" s="571"/>
      <c r="E25" s="571"/>
      <c r="F25" s="429"/>
      <c r="G25" s="429"/>
      <c r="H25" s="429"/>
      <c r="I25" s="429"/>
      <c r="J25" s="429"/>
      <c r="K25" s="429"/>
      <c r="L25" s="429"/>
      <c r="M25" s="429"/>
      <c r="N25" s="429"/>
      <c r="O25" s="572">
        <f>O26</f>
        <v>49632.126007999999</v>
      </c>
      <c r="P25" s="431">
        <v>47681.5</v>
      </c>
      <c r="Q25" s="431">
        <v>19806.2</v>
      </c>
      <c r="R25" s="555">
        <f>O25-P25-Q25</f>
        <v>-17855.573992000001</v>
      </c>
      <c r="S25" s="573"/>
    </row>
    <row r="26" spans="1:146" s="424" customFormat="1" ht="20.399999999999999">
      <c r="A26" s="416"/>
      <c r="B26" s="417" t="s">
        <v>249</v>
      </c>
      <c r="C26" s="569">
        <v>0</v>
      </c>
      <c r="D26" s="569">
        <v>17</v>
      </c>
      <c r="E26" s="569">
        <v>0</v>
      </c>
      <c r="F26" s="21">
        <v>1979.2322999999999</v>
      </c>
      <c r="G26" s="426">
        <v>5816.5684000000001</v>
      </c>
      <c r="H26" s="426">
        <v>2152.9</v>
      </c>
      <c r="I26" s="414">
        <v>84014.182400000005</v>
      </c>
      <c r="J26" s="426">
        <v>112355.5</v>
      </c>
      <c r="K26" s="413">
        <v>95584</v>
      </c>
      <c r="L26" s="21">
        <v>0</v>
      </c>
      <c r="M26" s="21">
        <v>0</v>
      </c>
      <c r="N26" s="426">
        <v>0</v>
      </c>
      <c r="O26" s="414">
        <f>SUM(F26:H26)*C26/100+SUM(I26:K26)*D26/100+SUM(L26:N26)*E26/100</f>
        <v>49632.126007999999</v>
      </c>
      <c r="P26" s="422"/>
      <c r="Q26" s="422"/>
      <c r="R26" s="555"/>
      <c r="S26" s="570"/>
    </row>
    <row r="27" spans="1:146" s="424" customFormat="1" ht="20.399999999999999">
      <c r="A27" s="416">
        <v>7</v>
      </c>
      <c r="B27" s="427" t="s">
        <v>75</v>
      </c>
      <c r="C27" s="571"/>
      <c r="D27" s="571"/>
      <c r="E27" s="571"/>
      <c r="F27" s="429"/>
      <c r="G27" s="429"/>
      <c r="H27" s="429"/>
      <c r="I27" s="429"/>
      <c r="J27" s="429"/>
      <c r="K27" s="429"/>
      <c r="L27" s="429"/>
      <c r="M27" s="429"/>
      <c r="N27" s="429"/>
      <c r="O27" s="572">
        <f>O28</f>
        <v>5839.0736479999996</v>
      </c>
      <c r="P27" s="431">
        <v>0</v>
      </c>
      <c r="Q27" s="431">
        <v>30051.1</v>
      </c>
      <c r="R27" s="555">
        <f>O27-P27-Q27</f>
        <v>-24212.026352000001</v>
      </c>
      <c r="S27" s="573"/>
    </row>
    <row r="28" spans="1:146" s="424" customFormat="1" ht="20.399999999999999">
      <c r="A28" s="416"/>
      <c r="B28" s="417" t="s">
        <v>249</v>
      </c>
      <c r="C28" s="569">
        <v>0</v>
      </c>
      <c r="D28" s="569">
        <v>2</v>
      </c>
      <c r="E28" s="569">
        <v>0</v>
      </c>
      <c r="F28" s="21">
        <v>1979.2322999999999</v>
      </c>
      <c r="G28" s="426">
        <v>5816.5684000000001</v>
      </c>
      <c r="H28" s="426">
        <v>2152.9</v>
      </c>
      <c r="I28" s="414">
        <v>84014.182400000005</v>
      </c>
      <c r="J28" s="426">
        <v>112355.5</v>
      </c>
      <c r="K28" s="413">
        <v>95584</v>
      </c>
      <c r="L28" s="21">
        <v>0</v>
      </c>
      <c r="M28" s="21">
        <v>0</v>
      </c>
      <c r="N28" s="426">
        <v>0</v>
      </c>
      <c r="O28" s="414">
        <f>SUM(F28:H28)*C28/100+SUM(I28:K28)*D28/100+SUM(L28:N28)*E28/100</f>
        <v>5839.0736479999996</v>
      </c>
      <c r="P28" s="422"/>
      <c r="Q28" s="422"/>
      <c r="R28" s="555"/>
      <c r="S28" s="570"/>
    </row>
    <row r="29" spans="1:146" s="424" customFormat="1" ht="20.399999999999999">
      <c r="A29" s="416">
        <v>8</v>
      </c>
      <c r="B29" s="427" t="s">
        <v>76</v>
      </c>
      <c r="C29" s="571"/>
      <c r="D29" s="571"/>
      <c r="E29" s="571"/>
      <c r="F29" s="429"/>
      <c r="G29" s="429"/>
      <c r="H29" s="429"/>
      <c r="I29" s="429"/>
      <c r="J29" s="429"/>
      <c r="K29" s="429"/>
      <c r="L29" s="429"/>
      <c r="M29" s="429"/>
      <c r="N29" s="429"/>
      <c r="O29" s="572">
        <f>O30</f>
        <v>0</v>
      </c>
      <c r="P29" s="431">
        <v>0</v>
      </c>
      <c r="Q29" s="431">
        <v>0</v>
      </c>
      <c r="R29" s="555">
        <f>O29-P29-Q29</f>
        <v>0</v>
      </c>
      <c r="S29" s="573">
        <f>R29</f>
        <v>0</v>
      </c>
    </row>
    <row r="30" spans="1:146" s="424" customFormat="1" ht="31.2">
      <c r="A30" s="416"/>
      <c r="B30" s="368" t="s">
        <v>72</v>
      </c>
      <c r="C30" s="639">
        <v>0</v>
      </c>
      <c r="D30" s="639">
        <v>0</v>
      </c>
      <c r="E30" s="639">
        <v>30</v>
      </c>
      <c r="F30" s="370">
        <v>3744.2750000000001</v>
      </c>
      <c r="G30" s="530">
        <v>2995.3</v>
      </c>
      <c r="H30" s="530">
        <v>1073.3</v>
      </c>
      <c r="I30" s="370">
        <v>35.393999999999998</v>
      </c>
      <c r="J30" s="530">
        <v>30.1</v>
      </c>
      <c r="K30" s="530">
        <v>361</v>
      </c>
      <c r="L30" s="370">
        <v>0</v>
      </c>
      <c r="M30" s="370">
        <v>0</v>
      </c>
      <c r="N30" s="530">
        <v>0</v>
      </c>
      <c r="O30" s="531">
        <f>SUM(F30:H30)*C30/100+SUM(I30:K30)*D30/100+SUM(L30:N30)*E30/100</f>
        <v>0</v>
      </c>
      <c r="P30" s="422"/>
      <c r="Q30" s="422"/>
      <c r="R30" s="555"/>
      <c r="S30" s="570"/>
    </row>
    <row r="31" spans="1:146" s="424" customFormat="1" ht="20.399999999999999">
      <c r="A31" s="416">
        <v>9</v>
      </c>
      <c r="B31" s="427" t="s">
        <v>77</v>
      </c>
      <c r="C31" s="571"/>
      <c r="D31" s="571"/>
      <c r="E31" s="571"/>
      <c r="F31" s="429"/>
      <c r="G31" s="429"/>
      <c r="H31" s="429"/>
      <c r="I31" s="429"/>
      <c r="J31" s="429"/>
      <c r="K31" s="429"/>
      <c r="L31" s="429"/>
      <c r="M31" s="429"/>
      <c r="N31" s="429"/>
      <c r="O31" s="572">
        <f>O32+O33</f>
        <v>344.55238550000001</v>
      </c>
      <c r="P31" s="431">
        <v>0</v>
      </c>
      <c r="Q31" s="431">
        <v>682.3</v>
      </c>
      <c r="R31" s="555">
        <f>O31-P31-Q31</f>
        <v>-337.74761449999994</v>
      </c>
      <c r="S31" s="573"/>
    </row>
    <row r="32" spans="1:146" s="424" customFormat="1" ht="27.75" customHeight="1">
      <c r="A32" s="416"/>
      <c r="B32" s="417" t="s">
        <v>249</v>
      </c>
      <c r="C32" s="569">
        <v>1.5</v>
      </c>
      <c r="D32" s="569">
        <v>0</v>
      </c>
      <c r="E32" s="569">
        <v>30</v>
      </c>
      <c r="F32" s="21">
        <v>1979.2322999999999</v>
      </c>
      <c r="G32" s="426">
        <v>5816.5684000000001</v>
      </c>
      <c r="H32" s="426">
        <v>2152.9</v>
      </c>
      <c r="I32" s="21">
        <v>84014.182400000005</v>
      </c>
      <c r="J32" s="420">
        <v>112355.49</v>
      </c>
      <c r="K32" s="413">
        <v>95584</v>
      </c>
      <c r="L32" s="21">
        <v>0</v>
      </c>
      <c r="M32" s="21">
        <v>0</v>
      </c>
      <c r="N32" s="426">
        <v>0</v>
      </c>
      <c r="O32" s="414">
        <f>SUM(F32:H32)*C32/100+SUM(I32:K32)*D32/100+SUM(L32:N32)*E32/100</f>
        <v>149.23051049999998</v>
      </c>
      <c r="P32" s="422"/>
      <c r="Q32" s="422"/>
      <c r="R32" s="555"/>
      <c r="S32" s="57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630"/>
      <c r="BF32" s="630"/>
      <c r="BG32" s="630"/>
      <c r="BH32" s="630"/>
      <c r="BI32" s="630"/>
      <c r="BJ32" s="630"/>
      <c r="BK32" s="630"/>
      <c r="BL32" s="630"/>
      <c r="BM32" s="630"/>
      <c r="BN32" s="630"/>
      <c r="BO32" s="630"/>
      <c r="BP32" s="630"/>
      <c r="BQ32" s="630"/>
      <c r="BR32" s="630"/>
      <c r="BS32" s="630"/>
      <c r="BT32" s="630"/>
      <c r="BU32" s="630"/>
      <c r="BV32" s="630"/>
      <c r="BW32" s="630"/>
      <c r="BX32" s="630"/>
      <c r="BY32" s="630"/>
      <c r="BZ32" s="630"/>
      <c r="CA32" s="630"/>
      <c r="CB32" s="630"/>
      <c r="CC32" s="630"/>
      <c r="CD32" s="630"/>
      <c r="CE32" s="630"/>
      <c r="CF32" s="630"/>
      <c r="CG32" s="630"/>
      <c r="CH32" s="630"/>
      <c r="CI32" s="630"/>
      <c r="CJ32" s="630"/>
      <c r="CK32" s="630"/>
      <c r="CL32" s="630"/>
      <c r="CM32" s="630"/>
      <c r="CN32" s="630"/>
      <c r="CO32" s="630"/>
      <c r="CP32" s="630"/>
      <c r="CQ32" s="630"/>
      <c r="CR32" s="630"/>
      <c r="CS32" s="630"/>
      <c r="CT32" s="630"/>
      <c r="CU32" s="630"/>
      <c r="CV32" s="630"/>
      <c r="CW32" s="630"/>
      <c r="CX32" s="630"/>
      <c r="CY32" s="630"/>
      <c r="CZ32" s="630"/>
      <c r="DA32" s="630"/>
      <c r="DB32" s="630"/>
      <c r="DC32" s="630"/>
      <c r="DD32" s="630"/>
      <c r="DE32" s="630"/>
      <c r="DF32" s="630"/>
      <c r="DG32" s="630"/>
      <c r="DH32" s="630"/>
      <c r="DI32" s="630"/>
      <c r="DJ32" s="630"/>
      <c r="DK32" s="630"/>
      <c r="DL32" s="630"/>
      <c r="DM32" s="630"/>
      <c r="DN32" s="630"/>
      <c r="DO32" s="630"/>
      <c r="DP32" s="630"/>
      <c r="DQ32" s="630"/>
      <c r="DR32" s="630"/>
      <c r="DS32" s="630"/>
      <c r="DT32" s="630"/>
      <c r="DU32" s="630"/>
      <c r="DV32" s="630"/>
      <c r="DW32" s="630"/>
      <c r="DX32" s="630"/>
      <c r="DY32" s="630"/>
      <c r="DZ32" s="630"/>
      <c r="EA32" s="630"/>
      <c r="EB32" s="630"/>
      <c r="EC32" s="630"/>
      <c r="ED32" s="630"/>
      <c r="EE32" s="630"/>
      <c r="EF32" s="630"/>
      <c r="EG32" s="630"/>
      <c r="EH32" s="630"/>
      <c r="EI32" s="630"/>
      <c r="EJ32" s="630"/>
      <c r="EK32" s="630"/>
      <c r="EL32" s="630"/>
      <c r="EM32" s="630"/>
      <c r="EN32" s="630"/>
      <c r="EO32" s="630"/>
      <c r="EP32" s="630"/>
    </row>
    <row r="33" spans="1:146" s="424" customFormat="1" ht="31.2">
      <c r="A33" s="416"/>
      <c r="B33" s="371" t="s">
        <v>72</v>
      </c>
      <c r="C33" s="639">
        <v>2.5</v>
      </c>
      <c r="D33" s="639">
        <v>0</v>
      </c>
      <c r="E33" s="639">
        <v>30</v>
      </c>
      <c r="F33" s="370">
        <v>3744.2750000000001</v>
      </c>
      <c r="G33" s="530">
        <v>2995.3</v>
      </c>
      <c r="H33" s="530">
        <v>1073.3</v>
      </c>
      <c r="I33" s="370">
        <v>35.393999999999998</v>
      </c>
      <c r="J33" s="530">
        <v>30.1</v>
      </c>
      <c r="K33" s="530">
        <v>361</v>
      </c>
      <c r="L33" s="370">
        <v>0</v>
      </c>
      <c r="M33" s="370">
        <v>0</v>
      </c>
      <c r="N33" s="530">
        <v>0</v>
      </c>
      <c r="O33" s="531">
        <f>SUM(F33:H33)*C33/100+SUM(I33:K33)*D33/100+SUM(L33:N33)*E33/100</f>
        <v>195.32187500000003</v>
      </c>
      <c r="P33" s="422"/>
      <c r="Q33" s="422"/>
      <c r="R33" s="555"/>
      <c r="S33" s="570"/>
      <c r="T33" s="630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F33" s="630"/>
      <c r="AG33" s="630"/>
      <c r="AH33" s="630"/>
      <c r="AI33" s="630"/>
      <c r="AJ33" s="630"/>
      <c r="AK33" s="630"/>
      <c r="AL33" s="630"/>
      <c r="AM33" s="630"/>
      <c r="AN33" s="630"/>
      <c r="AO33" s="630"/>
      <c r="AP33" s="630"/>
      <c r="AQ33" s="630"/>
      <c r="AR33" s="630"/>
      <c r="AS33" s="630"/>
      <c r="AT33" s="630"/>
      <c r="AU33" s="630"/>
      <c r="AV33" s="630"/>
      <c r="AW33" s="630"/>
      <c r="AX33" s="630"/>
      <c r="AY33" s="630"/>
      <c r="AZ33" s="630"/>
      <c r="BA33" s="630"/>
      <c r="BB33" s="630"/>
      <c r="BC33" s="630"/>
      <c r="BD33" s="630"/>
      <c r="BE33" s="630"/>
      <c r="BF33" s="630"/>
      <c r="BG33" s="630"/>
      <c r="BH33" s="630"/>
      <c r="BI33" s="630"/>
      <c r="BJ33" s="630"/>
      <c r="BK33" s="630"/>
      <c r="BL33" s="630"/>
      <c r="BM33" s="630"/>
      <c r="BN33" s="630"/>
      <c r="BO33" s="630"/>
      <c r="BP33" s="630"/>
      <c r="BQ33" s="630"/>
      <c r="BR33" s="630"/>
      <c r="BS33" s="630"/>
      <c r="BT33" s="630"/>
      <c r="BU33" s="630"/>
      <c r="BV33" s="630"/>
      <c r="BW33" s="630"/>
      <c r="BX33" s="630"/>
      <c r="BY33" s="630"/>
      <c r="BZ33" s="630"/>
      <c r="CA33" s="630"/>
      <c r="CB33" s="630"/>
      <c r="CC33" s="630"/>
      <c r="CD33" s="630"/>
      <c r="CE33" s="630"/>
      <c r="CF33" s="630"/>
      <c r="CG33" s="630"/>
      <c r="CH33" s="630"/>
      <c r="CI33" s="630"/>
      <c r="CJ33" s="630"/>
      <c r="CK33" s="630"/>
      <c r="CL33" s="630"/>
      <c r="CM33" s="630"/>
      <c r="CN33" s="630"/>
      <c r="CO33" s="630"/>
      <c r="CP33" s="630"/>
      <c r="CQ33" s="630"/>
      <c r="CR33" s="630"/>
      <c r="CS33" s="630"/>
      <c r="CT33" s="630"/>
      <c r="CU33" s="630"/>
      <c r="CV33" s="630"/>
      <c r="CW33" s="630"/>
      <c r="CX33" s="630"/>
      <c r="CY33" s="630"/>
      <c r="CZ33" s="630"/>
      <c r="DA33" s="630"/>
      <c r="DB33" s="630"/>
      <c r="DC33" s="630"/>
      <c r="DD33" s="630"/>
      <c r="DE33" s="630"/>
      <c r="DF33" s="630"/>
      <c r="DG33" s="630"/>
      <c r="DH33" s="630"/>
      <c r="DI33" s="630"/>
      <c r="DJ33" s="630"/>
      <c r="DK33" s="630"/>
      <c r="DL33" s="630"/>
      <c r="DM33" s="630"/>
      <c r="DN33" s="630"/>
      <c r="DO33" s="630"/>
      <c r="DP33" s="630"/>
      <c r="DQ33" s="630"/>
      <c r="DR33" s="630"/>
      <c r="DS33" s="630"/>
      <c r="DT33" s="630"/>
      <c r="DU33" s="630"/>
      <c r="DV33" s="630"/>
      <c r="DW33" s="630"/>
      <c r="DX33" s="630"/>
      <c r="DY33" s="630"/>
      <c r="DZ33" s="630"/>
      <c r="EA33" s="630"/>
      <c r="EB33" s="630"/>
      <c r="EC33" s="630"/>
      <c r="ED33" s="630"/>
      <c r="EE33" s="630"/>
      <c r="EF33" s="630"/>
      <c r="EG33" s="630"/>
      <c r="EH33" s="630"/>
      <c r="EI33" s="630"/>
      <c r="EJ33" s="630"/>
      <c r="EK33" s="630"/>
      <c r="EL33" s="630"/>
      <c r="EM33" s="630"/>
      <c r="EN33" s="630"/>
      <c r="EO33" s="630"/>
      <c r="EP33" s="630"/>
    </row>
    <row r="34" spans="1:146" s="437" customFormat="1" ht="20.399999999999999">
      <c r="A34" s="434"/>
      <c r="B34" s="435" t="s">
        <v>225</v>
      </c>
      <c r="C34" s="566"/>
      <c r="D34" s="566"/>
      <c r="E34" s="566"/>
      <c r="F34" s="16"/>
      <c r="G34" s="16"/>
      <c r="H34" s="429"/>
      <c r="I34" s="16"/>
      <c r="J34" s="16"/>
      <c r="K34" s="18"/>
      <c r="L34" s="16"/>
      <c r="M34" s="16"/>
      <c r="N34" s="18"/>
      <c r="O34" s="409">
        <f>SUM(O35:O36)</f>
        <v>777.91264950000004</v>
      </c>
      <c r="P34" s="410">
        <v>0</v>
      </c>
      <c r="Q34" s="410">
        <v>1192</v>
      </c>
      <c r="R34" s="555">
        <f>O34-P34-Q34</f>
        <v>-414.08735049999996</v>
      </c>
      <c r="S34" s="567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631"/>
      <c r="AI34" s="631"/>
      <c r="AJ34" s="631"/>
      <c r="AK34" s="631"/>
      <c r="AL34" s="631"/>
      <c r="AM34" s="631"/>
      <c r="AN34" s="631"/>
      <c r="AO34" s="631"/>
      <c r="AP34" s="631"/>
      <c r="AQ34" s="631"/>
      <c r="AR34" s="631"/>
      <c r="AS34" s="631"/>
      <c r="AT34" s="631"/>
      <c r="AU34" s="631"/>
      <c r="AV34" s="631"/>
      <c r="AW34" s="631"/>
      <c r="AX34" s="631"/>
      <c r="AY34" s="631"/>
      <c r="AZ34" s="631"/>
      <c r="BA34" s="631"/>
      <c r="BB34" s="631"/>
      <c r="BC34" s="631"/>
      <c r="BD34" s="631"/>
      <c r="BE34" s="631"/>
      <c r="BF34" s="631"/>
      <c r="BG34" s="631"/>
      <c r="BH34" s="631"/>
      <c r="BI34" s="631"/>
      <c r="BJ34" s="631"/>
      <c r="BK34" s="631"/>
      <c r="BL34" s="631"/>
      <c r="BM34" s="631"/>
      <c r="BN34" s="631"/>
      <c r="BO34" s="631"/>
      <c r="BP34" s="631"/>
      <c r="BQ34" s="631"/>
      <c r="BR34" s="631"/>
      <c r="BS34" s="631"/>
      <c r="BT34" s="631"/>
      <c r="BU34" s="631"/>
      <c r="BV34" s="631"/>
      <c r="BW34" s="631"/>
      <c r="BX34" s="631"/>
      <c r="BY34" s="631"/>
      <c r="BZ34" s="631"/>
      <c r="CA34" s="631"/>
      <c r="CB34" s="631"/>
      <c r="CC34" s="631"/>
      <c r="CD34" s="631"/>
      <c r="CE34" s="631"/>
      <c r="CF34" s="631"/>
      <c r="CG34" s="631"/>
      <c r="CH34" s="631"/>
      <c r="CI34" s="631"/>
      <c r="CJ34" s="631"/>
      <c r="CK34" s="631"/>
      <c r="CL34" s="631"/>
      <c r="CM34" s="631"/>
      <c r="CN34" s="631"/>
      <c r="CO34" s="631"/>
      <c r="CP34" s="631"/>
      <c r="CQ34" s="631"/>
      <c r="CR34" s="631"/>
      <c r="CS34" s="631"/>
      <c r="CT34" s="631"/>
      <c r="CU34" s="631"/>
      <c r="CV34" s="631"/>
      <c r="CW34" s="631"/>
      <c r="CX34" s="631"/>
      <c r="CY34" s="631"/>
      <c r="CZ34" s="631"/>
      <c r="DA34" s="631"/>
      <c r="DB34" s="631"/>
      <c r="DC34" s="631"/>
      <c r="DD34" s="631"/>
      <c r="DE34" s="631"/>
      <c r="DF34" s="631"/>
      <c r="DG34" s="631"/>
      <c r="DH34" s="631"/>
      <c r="DI34" s="631"/>
      <c r="DJ34" s="631"/>
      <c r="DK34" s="631"/>
      <c r="DL34" s="631"/>
      <c r="DM34" s="631"/>
      <c r="DN34" s="631"/>
      <c r="DO34" s="631"/>
      <c r="DP34" s="631"/>
      <c r="DQ34" s="631"/>
      <c r="DR34" s="631"/>
      <c r="DS34" s="631"/>
      <c r="DT34" s="631"/>
      <c r="DU34" s="631"/>
      <c r="DV34" s="631"/>
      <c r="DW34" s="631"/>
      <c r="DX34" s="631"/>
      <c r="DY34" s="631"/>
      <c r="DZ34" s="631"/>
      <c r="EA34" s="631"/>
      <c r="EB34" s="631"/>
      <c r="EC34" s="631"/>
      <c r="ED34" s="631"/>
      <c r="EE34" s="631"/>
      <c r="EF34" s="631"/>
      <c r="EG34" s="631"/>
      <c r="EH34" s="631"/>
      <c r="EI34" s="631"/>
      <c r="EJ34" s="631"/>
      <c r="EK34" s="631"/>
      <c r="EL34" s="631"/>
      <c r="EM34" s="631"/>
      <c r="EN34" s="631"/>
      <c r="EO34" s="631"/>
      <c r="EP34" s="631"/>
    </row>
    <row r="35" spans="1:146" ht="20.399999999999999">
      <c r="B35" s="114" t="s">
        <v>249</v>
      </c>
      <c r="C35" s="568">
        <v>3.5</v>
      </c>
      <c r="D35" s="568">
        <v>0</v>
      </c>
      <c r="E35" s="568">
        <v>0</v>
      </c>
      <c r="F35" s="21">
        <v>1979.2322999999999</v>
      </c>
      <c r="G35" s="426">
        <v>5816.5684000000001</v>
      </c>
      <c r="H35" s="426">
        <v>2152.9</v>
      </c>
      <c r="I35" s="21">
        <v>84014.182400000005</v>
      </c>
      <c r="J35" s="420">
        <v>112355.49</v>
      </c>
      <c r="K35" s="413">
        <v>95584</v>
      </c>
      <c r="L35" s="21">
        <v>0</v>
      </c>
      <c r="M35" s="21">
        <v>0</v>
      </c>
      <c r="N35" s="426">
        <v>0</v>
      </c>
      <c r="O35" s="414">
        <f>SUM(F35:H35)*C35/100+SUM(I35:K35)*D35/100+SUM(L35:N35)*E35/100</f>
        <v>348.20452449999999</v>
      </c>
      <c r="P35" s="399"/>
      <c r="Q35" s="399"/>
      <c r="R35" s="555"/>
      <c r="S35" s="574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1"/>
      <c r="AW35" s="631"/>
      <c r="AX35" s="631"/>
      <c r="AY35" s="631"/>
      <c r="AZ35" s="631"/>
      <c r="BA35" s="631"/>
      <c r="BB35" s="631"/>
      <c r="BC35" s="631"/>
      <c r="BD35" s="631"/>
      <c r="BE35" s="631"/>
      <c r="BF35" s="631"/>
      <c r="BG35" s="631"/>
      <c r="BH35" s="631"/>
      <c r="BI35" s="631"/>
      <c r="BJ35" s="631"/>
      <c r="BK35" s="631"/>
      <c r="BL35" s="631"/>
      <c r="BM35" s="631"/>
      <c r="BN35" s="631"/>
      <c r="BO35" s="631"/>
      <c r="BP35" s="631"/>
      <c r="BQ35" s="631"/>
      <c r="BR35" s="631"/>
      <c r="BS35" s="631"/>
      <c r="BT35" s="631"/>
      <c r="BU35" s="631"/>
      <c r="BV35" s="631"/>
      <c r="BW35" s="631"/>
      <c r="BX35" s="631"/>
      <c r="BY35" s="631"/>
      <c r="BZ35" s="631"/>
      <c r="CA35" s="631"/>
      <c r="CB35" s="631"/>
      <c r="CC35" s="631"/>
      <c r="CD35" s="631"/>
      <c r="CE35" s="631"/>
      <c r="CF35" s="631"/>
      <c r="CG35" s="631"/>
      <c r="CH35" s="631"/>
      <c r="CI35" s="631"/>
      <c r="CJ35" s="631"/>
      <c r="CK35" s="631"/>
      <c r="CL35" s="631"/>
      <c r="CM35" s="631"/>
      <c r="CN35" s="631"/>
      <c r="CO35" s="631"/>
      <c r="CP35" s="631"/>
      <c r="CQ35" s="631"/>
      <c r="CR35" s="631"/>
      <c r="CS35" s="631"/>
      <c r="CT35" s="631"/>
      <c r="CU35" s="631"/>
      <c r="CV35" s="631"/>
      <c r="CW35" s="631"/>
      <c r="CX35" s="631"/>
      <c r="CY35" s="631"/>
      <c r="CZ35" s="631"/>
      <c r="DA35" s="631"/>
      <c r="DB35" s="631"/>
      <c r="DC35" s="631"/>
      <c r="DD35" s="631"/>
      <c r="DE35" s="631"/>
      <c r="DF35" s="631"/>
      <c r="DG35" s="631"/>
      <c r="DH35" s="631"/>
      <c r="DI35" s="631"/>
      <c r="DJ35" s="631"/>
      <c r="DK35" s="631"/>
      <c r="DL35" s="631"/>
      <c r="DM35" s="631"/>
      <c r="DN35" s="631"/>
      <c r="DO35" s="631"/>
      <c r="DP35" s="631"/>
      <c r="DQ35" s="631"/>
      <c r="DR35" s="631"/>
      <c r="DS35" s="631"/>
      <c r="DT35" s="631"/>
      <c r="DU35" s="631"/>
      <c r="DV35" s="631"/>
      <c r="DW35" s="631"/>
      <c r="DX35" s="631"/>
      <c r="DY35" s="631"/>
      <c r="DZ35" s="631"/>
      <c r="EA35" s="631"/>
      <c r="EB35" s="631"/>
      <c r="EC35" s="631"/>
      <c r="ED35" s="631"/>
      <c r="EE35" s="631"/>
      <c r="EF35" s="631"/>
      <c r="EG35" s="631"/>
      <c r="EH35" s="631"/>
      <c r="EI35" s="631"/>
      <c r="EJ35" s="631"/>
      <c r="EK35" s="631"/>
      <c r="EL35" s="631"/>
      <c r="EM35" s="631"/>
      <c r="EN35" s="631"/>
      <c r="EO35" s="631"/>
      <c r="EP35" s="631"/>
    </row>
    <row r="36" spans="1:146" ht="31.2">
      <c r="B36" s="371" t="s">
        <v>72</v>
      </c>
      <c r="C36" s="639">
        <v>5.5</v>
      </c>
      <c r="D36" s="639">
        <v>0</v>
      </c>
      <c r="E36" s="639">
        <v>0</v>
      </c>
      <c r="F36" s="370">
        <v>3744.2750000000001</v>
      </c>
      <c r="G36" s="530">
        <v>2995.3</v>
      </c>
      <c r="H36" s="530">
        <v>1073.3</v>
      </c>
      <c r="I36" s="370">
        <v>35.393999999999998</v>
      </c>
      <c r="J36" s="530">
        <v>30.146000000000001</v>
      </c>
      <c r="K36" s="530">
        <v>361</v>
      </c>
      <c r="L36" s="370">
        <v>0</v>
      </c>
      <c r="M36" s="370">
        <v>0</v>
      </c>
      <c r="N36" s="530">
        <v>0</v>
      </c>
      <c r="O36" s="531">
        <f>SUM(F36:H36)*C36/100+SUM(I36:K36)*D36/100+SUM(L36:N36)*E36/100</f>
        <v>429.70812500000005</v>
      </c>
      <c r="P36" s="399"/>
      <c r="Q36" s="399"/>
      <c r="R36" s="555"/>
      <c r="S36" s="574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1"/>
      <c r="AG36" s="631"/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31"/>
      <c r="AS36" s="631"/>
      <c r="AT36" s="631"/>
      <c r="AU36" s="631"/>
      <c r="AV36" s="631"/>
      <c r="AW36" s="631"/>
      <c r="AX36" s="631"/>
      <c r="AY36" s="631"/>
      <c r="AZ36" s="631"/>
      <c r="BA36" s="631"/>
      <c r="BB36" s="631"/>
      <c r="BC36" s="631"/>
      <c r="BD36" s="631"/>
      <c r="BE36" s="631"/>
      <c r="BF36" s="631"/>
      <c r="BG36" s="631"/>
      <c r="BH36" s="631"/>
      <c r="BI36" s="631"/>
      <c r="BJ36" s="631"/>
      <c r="BK36" s="631"/>
      <c r="BL36" s="631"/>
      <c r="BM36" s="631"/>
      <c r="BN36" s="631"/>
      <c r="BO36" s="631"/>
      <c r="BP36" s="631"/>
      <c r="BQ36" s="631"/>
      <c r="BR36" s="631"/>
      <c r="BS36" s="631"/>
      <c r="BT36" s="631"/>
      <c r="BU36" s="631"/>
      <c r="BV36" s="631"/>
      <c r="BW36" s="631"/>
      <c r="BX36" s="631"/>
      <c r="BY36" s="631"/>
      <c r="BZ36" s="631"/>
      <c r="CA36" s="631"/>
      <c r="CB36" s="631"/>
      <c r="CC36" s="631"/>
      <c r="CD36" s="631"/>
      <c r="CE36" s="631"/>
      <c r="CF36" s="631"/>
      <c r="CG36" s="631"/>
      <c r="CH36" s="631"/>
      <c r="CI36" s="631"/>
      <c r="CJ36" s="631"/>
      <c r="CK36" s="631"/>
      <c r="CL36" s="631"/>
      <c r="CM36" s="631"/>
      <c r="CN36" s="631"/>
      <c r="CO36" s="631"/>
      <c r="CP36" s="631"/>
      <c r="CQ36" s="631"/>
      <c r="CR36" s="631"/>
      <c r="CS36" s="631"/>
      <c r="CT36" s="631"/>
      <c r="CU36" s="631"/>
      <c r="CV36" s="631"/>
      <c r="CW36" s="631"/>
      <c r="CX36" s="631"/>
      <c r="CY36" s="631"/>
      <c r="CZ36" s="631"/>
      <c r="DA36" s="631"/>
      <c r="DB36" s="631"/>
      <c r="DC36" s="631"/>
      <c r="DD36" s="631"/>
      <c r="DE36" s="631"/>
      <c r="DF36" s="631"/>
      <c r="DG36" s="631"/>
      <c r="DH36" s="631"/>
      <c r="DI36" s="631"/>
      <c r="DJ36" s="631"/>
      <c r="DK36" s="631"/>
      <c r="DL36" s="631"/>
      <c r="DM36" s="631"/>
      <c r="DN36" s="631"/>
      <c r="DO36" s="631"/>
      <c r="DP36" s="631"/>
      <c r="DQ36" s="631"/>
      <c r="DR36" s="631"/>
      <c r="DS36" s="631"/>
      <c r="DT36" s="631"/>
      <c r="DU36" s="631"/>
      <c r="DV36" s="631"/>
      <c r="DW36" s="631"/>
      <c r="DX36" s="631"/>
      <c r="DY36" s="631"/>
      <c r="DZ36" s="631"/>
      <c r="EA36" s="631"/>
      <c r="EB36" s="631"/>
      <c r="EC36" s="631"/>
      <c r="ED36" s="631"/>
      <c r="EE36" s="631"/>
      <c r="EF36" s="631"/>
      <c r="EG36" s="631"/>
      <c r="EH36" s="631"/>
      <c r="EI36" s="631"/>
      <c r="EJ36" s="631"/>
      <c r="EK36" s="631"/>
      <c r="EL36" s="631"/>
      <c r="EM36" s="631"/>
      <c r="EN36" s="631"/>
      <c r="EO36" s="631"/>
      <c r="EP36" s="631"/>
    </row>
    <row r="37" spans="1:146" s="446" customFormat="1" ht="20.399999999999999">
      <c r="A37" s="438"/>
      <c r="B37" s="435" t="s">
        <v>226</v>
      </c>
      <c r="C37" s="472"/>
      <c r="D37" s="472"/>
      <c r="E37" s="472"/>
      <c r="F37" s="440"/>
      <c r="G37" s="440"/>
      <c r="H37" s="441"/>
      <c r="I37" s="440"/>
      <c r="J37" s="440"/>
      <c r="K37" s="442"/>
      <c r="L37" s="440"/>
      <c r="M37" s="440"/>
      <c r="N37" s="442"/>
      <c r="O37" s="409">
        <f>SUM(O38)</f>
        <v>0</v>
      </c>
      <c r="P37" s="410">
        <v>0</v>
      </c>
      <c r="Q37" s="410">
        <v>0</v>
      </c>
      <c r="R37" s="555">
        <f>O37-P37-Q37</f>
        <v>0</v>
      </c>
      <c r="S37" s="567">
        <f>R37</f>
        <v>0</v>
      </c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632"/>
      <c r="AE37" s="632"/>
      <c r="AF37" s="632"/>
      <c r="AG37" s="632"/>
      <c r="AH37" s="632"/>
      <c r="AI37" s="632"/>
      <c r="AJ37" s="632"/>
      <c r="AK37" s="632"/>
      <c r="AL37" s="632"/>
      <c r="AM37" s="632"/>
      <c r="AN37" s="632"/>
      <c r="AO37" s="632"/>
      <c r="AP37" s="632"/>
      <c r="AQ37" s="632"/>
      <c r="AR37" s="632"/>
      <c r="AS37" s="632"/>
      <c r="AT37" s="632"/>
      <c r="AU37" s="632"/>
      <c r="AV37" s="632"/>
      <c r="AW37" s="632"/>
      <c r="AX37" s="632"/>
      <c r="AY37" s="632"/>
      <c r="AZ37" s="632"/>
      <c r="BA37" s="632"/>
      <c r="BB37" s="632"/>
      <c r="BC37" s="632"/>
      <c r="BD37" s="632"/>
      <c r="BE37" s="632"/>
      <c r="BF37" s="632"/>
      <c r="BG37" s="632"/>
      <c r="BH37" s="632"/>
      <c r="BI37" s="632"/>
      <c r="BJ37" s="632"/>
      <c r="BK37" s="632"/>
      <c r="BL37" s="632"/>
      <c r="BM37" s="632"/>
      <c r="BN37" s="632"/>
      <c r="BO37" s="632"/>
      <c r="BP37" s="632"/>
      <c r="BQ37" s="632"/>
      <c r="BR37" s="632"/>
      <c r="BS37" s="632"/>
      <c r="BT37" s="632"/>
      <c r="BU37" s="632"/>
      <c r="BV37" s="632"/>
      <c r="BW37" s="632"/>
      <c r="BX37" s="632"/>
      <c r="BY37" s="632"/>
      <c r="BZ37" s="632"/>
      <c r="CA37" s="632"/>
      <c r="CB37" s="632"/>
      <c r="CC37" s="632"/>
      <c r="CD37" s="632"/>
      <c r="CE37" s="632"/>
      <c r="CF37" s="632"/>
      <c r="CG37" s="632"/>
      <c r="CH37" s="632"/>
      <c r="CI37" s="632"/>
      <c r="CJ37" s="632"/>
      <c r="CK37" s="632"/>
      <c r="CL37" s="632"/>
      <c r="CM37" s="632"/>
      <c r="CN37" s="632"/>
      <c r="CO37" s="632"/>
      <c r="CP37" s="632"/>
      <c r="CQ37" s="632"/>
      <c r="CR37" s="632"/>
      <c r="CS37" s="632"/>
      <c r="CT37" s="632"/>
      <c r="CU37" s="632"/>
      <c r="CV37" s="632"/>
      <c r="CW37" s="632"/>
      <c r="CX37" s="632"/>
      <c r="CY37" s="632"/>
      <c r="CZ37" s="632"/>
      <c r="DA37" s="632"/>
      <c r="DB37" s="632"/>
      <c r="DC37" s="632"/>
      <c r="DD37" s="632"/>
      <c r="DE37" s="632"/>
      <c r="DF37" s="632"/>
      <c r="DG37" s="632"/>
      <c r="DH37" s="632"/>
      <c r="DI37" s="632"/>
      <c r="DJ37" s="632"/>
      <c r="DK37" s="632"/>
      <c r="DL37" s="632"/>
      <c r="DM37" s="632"/>
      <c r="DN37" s="632"/>
      <c r="DO37" s="632"/>
      <c r="DP37" s="632"/>
      <c r="DQ37" s="632"/>
      <c r="DR37" s="632"/>
      <c r="DS37" s="632"/>
      <c r="DT37" s="632"/>
      <c r="DU37" s="632"/>
      <c r="DV37" s="632"/>
      <c r="DW37" s="632"/>
      <c r="DX37" s="632"/>
      <c r="DY37" s="632"/>
      <c r="DZ37" s="632"/>
      <c r="EA37" s="632"/>
      <c r="EB37" s="632"/>
      <c r="EC37" s="632"/>
      <c r="ED37" s="632"/>
      <c r="EE37" s="632"/>
      <c r="EF37" s="632"/>
      <c r="EG37" s="632"/>
      <c r="EH37" s="632"/>
      <c r="EI37" s="632"/>
      <c r="EJ37" s="632"/>
      <c r="EK37" s="632"/>
      <c r="EL37" s="632"/>
      <c r="EM37" s="632"/>
      <c r="EN37" s="632"/>
      <c r="EO37" s="632"/>
      <c r="EP37" s="632"/>
    </row>
    <row r="38" spans="1:146" ht="20.399999999999999">
      <c r="B38" s="114" t="s">
        <v>249</v>
      </c>
      <c r="C38" s="568">
        <v>0</v>
      </c>
      <c r="D38" s="568">
        <v>0</v>
      </c>
      <c r="E38" s="568">
        <v>0</v>
      </c>
      <c r="F38" s="21">
        <v>1979.2322999999999</v>
      </c>
      <c r="G38" s="426">
        <v>5816.5684000000001</v>
      </c>
      <c r="H38" s="426">
        <v>2152.9</v>
      </c>
      <c r="I38" s="21">
        <v>84014.182400000005</v>
      </c>
      <c r="J38" s="420">
        <v>112355.49</v>
      </c>
      <c r="K38" s="413">
        <v>95584</v>
      </c>
      <c r="L38" s="21">
        <v>0</v>
      </c>
      <c r="M38" s="21">
        <v>0</v>
      </c>
      <c r="N38" s="426">
        <v>0</v>
      </c>
      <c r="O38" s="414">
        <f>SUM(F38:H38)*C38/100+SUM(I38:K38)*D38/100+SUM(L38:N38)*E38/100</f>
        <v>0</v>
      </c>
      <c r="P38" s="399"/>
      <c r="Q38" s="399"/>
      <c r="R38" s="555"/>
      <c r="S38" s="574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631"/>
      <c r="AK38" s="631"/>
      <c r="AL38" s="631"/>
      <c r="AM38" s="631"/>
      <c r="AN38" s="631"/>
      <c r="AO38" s="631"/>
      <c r="AP38" s="631"/>
      <c r="AQ38" s="631"/>
      <c r="AR38" s="631"/>
      <c r="AS38" s="631"/>
      <c r="AT38" s="631"/>
      <c r="AU38" s="631"/>
      <c r="AV38" s="631"/>
      <c r="AW38" s="631"/>
      <c r="AX38" s="631"/>
      <c r="AY38" s="631"/>
      <c r="AZ38" s="631"/>
      <c r="BA38" s="631"/>
      <c r="BB38" s="631"/>
      <c r="BC38" s="631"/>
      <c r="BD38" s="631"/>
      <c r="BE38" s="631"/>
      <c r="BF38" s="631"/>
      <c r="BG38" s="631"/>
      <c r="BH38" s="631"/>
      <c r="BI38" s="631"/>
      <c r="BJ38" s="631"/>
      <c r="BK38" s="631"/>
      <c r="BL38" s="631"/>
      <c r="BM38" s="631"/>
      <c r="BN38" s="631"/>
      <c r="BO38" s="631"/>
      <c r="BP38" s="631"/>
      <c r="BQ38" s="631"/>
      <c r="BR38" s="631"/>
      <c r="BS38" s="631"/>
      <c r="BT38" s="631"/>
      <c r="BU38" s="631"/>
      <c r="BV38" s="631"/>
      <c r="BW38" s="631"/>
      <c r="BX38" s="631"/>
      <c r="BY38" s="631"/>
      <c r="BZ38" s="631"/>
      <c r="CA38" s="631"/>
      <c r="CB38" s="631"/>
      <c r="CC38" s="631"/>
      <c r="CD38" s="631"/>
      <c r="CE38" s="631"/>
      <c r="CF38" s="631"/>
      <c r="CG38" s="631"/>
      <c r="CH38" s="631"/>
      <c r="CI38" s="631"/>
      <c r="CJ38" s="631"/>
      <c r="CK38" s="631"/>
      <c r="CL38" s="631"/>
      <c r="CM38" s="631"/>
      <c r="CN38" s="631"/>
      <c r="CO38" s="631"/>
      <c r="CP38" s="631"/>
      <c r="CQ38" s="631"/>
      <c r="CR38" s="631"/>
      <c r="CS38" s="631"/>
      <c r="CT38" s="631"/>
      <c r="CU38" s="631"/>
      <c r="CV38" s="631"/>
      <c r="CW38" s="631"/>
      <c r="CX38" s="631"/>
      <c r="CY38" s="631"/>
      <c r="CZ38" s="631"/>
      <c r="DA38" s="631"/>
      <c r="DB38" s="631"/>
      <c r="DC38" s="631"/>
      <c r="DD38" s="631"/>
      <c r="DE38" s="631"/>
      <c r="DF38" s="631"/>
      <c r="DG38" s="631"/>
      <c r="DH38" s="631"/>
      <c r="DI38" s="631"/>
      <c r="DJ38" s="631"/>
      <c r="DK38" s="631"/>
      <c r="DL38" s="631"/>
      <c r="DM38" s="631"/>
      <c r="DN38" s="631"/>
      <c r="DO38" s="631"/>
      <c r="DP38" s="631"/>
      <c r="DQ38" s="631"/>
      <c r="DR38" s="631"/>
      <c r="DS38" s="631"/>
      <c r="DT38" s="631"/>
      <c r="DU38" s="631"/>
      <c r="DV38" s="631"/>
      <c r="DW38" s="631"/>
      <c r="DX38" s="631"/>
      <c r="DY38" s="631"/>
      <c r="DZ38" s="631"/>
      <c r="EA38" s="631"/>
      <c r="EB38" s="631"/>
      <c r="EC38" s="631"/>
      <c r="ED38" s="631"/>
      <c r="EE38" s="631"/>
      <c r="EF38" s="631"/>
      <c r="EG38" s="631"/>
      <c r="EH38" s="631"/>
      <c r="EI38" s="631"/>
      <c r="EJ38" s="631"/>
      <c r="EK38" s="631"/>
      <c r="EL38" s="631"/>
      <c r="EM38" s="631"/>
      <c r="EN38" s="631"/>
      <c r="EO38" s="631"/>
      <c r="EP38" s="631"/>
    </row>
    <row r="39" spans="1:146" s="446" customFormat="1" ht="20.399999999999999">
      <c r="A39" s="438"/>
      <c r="B39" s="435" t="s">
        <v>227</v>
      </c>
      <c r="C39" s="472"/>
      <c r="D39" s="472"/>
      <c r="E39" s="472"/>
      <c r="F39" s="440"/>
      <c r="G39" s="440"/>
      <c r="H39" s="441"/>
      <c r="I39" s="440"/>
      <c r="J39" s="440"/>
      <c r="K39" s="442"/>
      <c r="L39" s="440"/>
      <c r="M39" s="440"/>
      <c r="N39" s="442"/>
      <c r="O39" s="409">
        <f>SUM(O40+O41)</f>
        <v>0</v>
      </c>
      <c r="P39" s="410">
        <v>0</v>
      </c>
      <c r="Q39" s="410">
        <v>0</v>
      </c>
      <c r="R39" s="555">
        <f>O39-P39-Q39</f>
        <v>0</v>
      </c>
      <c r="S39" s="567">
        <f>R39</f>
        <v>0</v>
      </c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632"/>
      <c r="AE39" s="632"/>
      <c r="AF39" s="632"/>
      <c r="AG39" s="632"/>
      <c r="AH39" s="632"/>
      <c r="AI39" s="632"/>
      <c r="AJ39" s="632"/>
      <c r="AK39" s="632"/>
      <c r="AL39" s="632"/>
      <c r="AM39" s="632"/>
      <c r="AN39" s="632"/>
      <c r="AO39" s="632"/>
      <c r="AP39" s="632"/>
      <c r="AQ39" s="632"/>
      <c r="AR39" s="632"/>
      <c r="AS39" s="632"/>
      <c r="AT39" s="632"/>
      <c r="AU39" s="632"/>
      <c r="AV39" s="632"/>
      <c r="AW39" s="632"/>
      <c r="AX39" s="632"/>
      <c r="AY39" s="632"/>
      <c r="AZ39" s="632"/>
      <c r="BA39" s="632"/>
      <c r="BB39" s="632"/>
      <c r="BC39" s="632"/>
      <c r="BD39" s="632"/>
      <c r="BE39" s="632"/>
      <c r="BF39" s="632"/>
      <c r="BG39" s="632"/>
      <c r="BH39" s="632"/>
      <c r="BI39" s="632"/>
      <c r="BJ39" s="632"/>
      <c r="BK39" s="632"/>
      <c r="BL39" s="632"/>
      <c r="BM39" s="632"/>
      <c r="BN39" s="632"/>
      <c r="BO39" s="632"/>
      <c r="BP39" s="632"/>
      <c r="BQ39" s="632"/>
      <c r="BR39" s="632"/>
      <c r="BS39" s="632"/>
      <c r="BT39" s="632"/>
      <c r="BU39" s="632"/>
      <c r="BV39" s="632"/>
      <c r="BW39" s="632"/>
      <c r="BX39" s="632"/>
      <c r="BY39" s="632"/>
      <c r="BZ39" s="632"/>
      <c r="CA39" s="632"/>
      <c r="CB39" s="632"/>
      <c r="CC39" s="632"/>
      <c r="CD39" s="632"/>
      <c r="CE39" s="632"/>
      <c r="CF39" s="632"/>
      <c r="CG39" s="632"/>
      <c r="CH39" s="632"/>
      <c r="CI39" s="632"/>
      <c r="CJ39" s="632"/>
      <c r="CK39" s="632"/>
      <c r="CL39" s="632"/>
      <c r="CM39" s="632"/>
      <c r="CN39" s="632"/>
      <c r="CO39" s="632"/>
      <c r="CP39" s="632"/>
      <c r="CQ39" s="632"/>
      <c r="CR39" s="632"/>
      <c r="CS39" s="632"/>
      <c r="CT39" s="632"/>
      <c r="CU39" s="632"/>
      <c r="CV39" s="632"/>
      <c r="CW39" s="632"/>
      <c r="CX39" s="632"/>
      <c r="CY39" s="632"/>
      <c r="CZ39" s="632"/>
      <c r="DA39" s="632"/>
      <c r="DB39" s="632"/>
      <c r="DC39" s="632"/>
      <c r="DD39" s="632"/>
      <c r="DE39" s="632"/>
      <c r="DF39" s="632"/>
      <c r="DG39" s="632"/>
      <c r="DH39" s="632"/>
      <c r="DI39" s="632"/>
      <c r="DJ39" s="632"/>
      <c r="DK39" s="632"/>
      <c r="DL39" s="632"/>
      <c r="DM39" s="632"/>
      <c r="DN39" s="632"/>
      <c r="DO39" s="632"/>
      <c r="DP39" s="632"/>
      <c r="DQ39" s="632"/>
      <c r="DR39" s="632"/>
      <c r="DS39" s="632"/>
      <c r="DT39" s="632"/>
      <c r="DU39" s="632"/>
      <c r="DV39" s="632"/>
      <c r="DW39" s="632"/>
      <c r="DX39" s="632"/>
      <c r="DY39" s="632"/>
      <c r="DZ39" s="632"/>
      <c r="EA39" s="632"/>
      <c r="EB39" s="632"/>
      <c r="EC39" s="632"/>
      <c r="ED39" s="632"/>
      <c r="EE39" s="632"/>
      <c r="EF39" s="632"/>
      <c r="EG39" s="632"/>
      <c r="EH39" s="632"/>
      <c r="EI39" s="632"/>
      <c r="EJ39" s="632"/>
      <c r="EK39" s="632"/>
      <c r="EL39" s="632"/>
      <c r="EM39" s="632"/>
      <c r="EN39" s="632"/>
      <c r="EO39" s="632"/>
      <c r="EP39" s="632"/>
    </row>
    <row r="40" spans="1:146" s="449" customFormat="1" ht="20.399999999999999">
      <c r="A40" s="447"/>
      <c r="B40" s="114" t="s">
        <v>250</v>
      </c>
      <c r="C40" s="568">
        <v>0</v>
      </c>
      <c r="D40" s="568">
        <v>0</v>
      </c>
      <c r="E40" s="568">
        <v>0</v>
      </c>
      <c r="F40" s="21">
        <v>1979.2322999999999</v>
      </c>
      <c r="G40" s="426">
        <v>5816.5684000000001</v>
      </c>
      <c r="H40" s="426">
        <v>2152.9</v>
      </c>
      <c r="I40" s="21">
        <v>84014.182400000005</v>
      </c>
      <c r="J40" s="420">
        <v>112355.49</v>
      </c>
      <c r="K40" s="413">
        <v>95584</v>
      </c>
      <c r="L40" s="21">
        <v>0</v>
      </c>
      <c r="M40" s="21">
        <v>0</v>
      </c>
      <c r="N40" s="426">
        <v>0</v>
      </c>
      <c r="O40" s="414">
        <f>SUM(F40:H40)*C40/100+SUM(I40:K40)*D40/100+SUM(L40:N40)*E40/100</f>
        <v>0</v>
      </c>
      <c r="P40" s="399"/>
      <c r="Q40" s="399"/>
      <c r="R40" s="555"/>
      <c r="S40" s="574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  <c r="AS40" s="631"/>
      <c r="AT40" s="631"/>
      <c r="AU40" s="631"/>
      <c r="AV40" s="631"/>
      <c r="AW40" s="631"/>
      <c r="AX40" s="631"/>
      <c r="AY40" s="631"/>
      <c r="AZ40" s="631"/>
      <c r="BA40" s="631"/>
      <c r="BB40" s="631"/>
      <c r="BC40" s="631"/>
      <c r="BD40" s="631"/>
      <c r="BE40" s="631"/>
      <c r="BF40" s="631"/>
      <c r="BG40" s="631"/>
      <c r="BH40" s="631"/>
      <c r="BI40" s="631"/>
      <c r="BJ40" s="631"/>
      <c r="BK40" s="631"/>
      <c r="BL40" s="631"/>
      <c r="BM40" s="631"/>
      <c r="BN40" s="631"/>
      <c r="BO40" s="631"/>
      <c r="BP40" s="631"/>
      <c r="BQ40" s="631"/>
      <c r="BR40" s="631"/>
      <c r="BS40" s="631"/>
      <c r="BT40" s="631"/>
      <c r="BU40" s="631"/>
      <c r="BV40" s="631"/>
      <c r="BW40" s="631"/>
      <c r="BX40" s="631"/>
      <c r="BY40" s="631"/>
      <c r="BZ40" s="631"/>
      <c r="CA40" s="631"/>
      <c r="CB40" s="631"/>
      <c r="CC40" s="631"/>
      <c r="CD40" s="631"/>
      <c r="CE40" s="631"/>
      <c r="CF40" s="631"/>
      <c r="CG40" s="631"/>
      <c r="CH40" s="631"/>
      <c r="CI40" s="631"/>
      <c r="CJ40" s="631"/>
      <c r="CK40" s="631"/>
      <c r="CL40" s="631"/>
      <c r="CM40" s="631"/>
      <c r="CN40" s="631"/>
      <c r="CO40" s="631"/>
      <c r="CP40" s="631"/>
      <c r="CQ40" s="631"/>
      <c r="CR40" s="631"/>
      <c r="CS40" s="631"/>
      <c r="CT40" s="631"/>
      <c r="CU40" s="631"/>
      <c r="CV40" s="631"/>
      <c r="CW40" s="631"/>
      <c r="CX40" s="631"/>
      <c r="CY40" s="631"/>
      <c r="CZ40" s="631"/>
      <c r="DA40" s="631"/>
      <c r="DB40" s="631"/>
      <c r="DC40" s="631"/>
      <c r="DD40" s="631"/>
      <c r="DE40" s="631"/>
      <c r="DF40" s="631"/>
      <c r="DG40" s="631"/>
      <c r="DH40" s="631"/>
      <c r="DI40" s="631"/>
      <c r="DJ40" s="631"/>
      <c r="DK40" s="631"/>
      <c r="DL40" s="631"/>
      <c r="DM40" s="631"/>
      <c r="DN40" s="631"/>
      <c r="DO40" s="631"/>
      <c r="DP40" s="631"/>
      <c r="DQ40" s="631"/>
      <c r="DR40" s="631"/>
      <c r="DS40" s="631"/>
      <c r="DT40" s="631"/>
      <c r="DU40" s="631"/>
      <c r="DV40" s="631"/>
      <c r="DW40" s="631"/>
      <c r="DX40" s="631"/>
      <c r="DY40" s="631"/>
      <c r="DZ40" s="631"/>
      <c r="EA40" s="631"/>
      <c r="EB40" s="631"/>
      <c r="EC40" s="631"/>
      <c r="ED40" s="631"/>
      <c r="EE40" s="631"/>
      <c r="EF40" s="631"/>
      <c r="EG40" s="631"/>
      <c r="EH40" s="631"/>
      <c r="EI40" s="631"/>
      <c r="EJ40" s="631"/>
      <c r="EK40" s="631"/>
      <c r="EL40" s="631"/>
      <c r="EM40" s="631"/>
      <c r="EN40" s="631"/>
      <c r="EO40" s="631"/>
      <c r="EP40" s="631"/>
    </row>
    <row r="41" spans="1:146" ht="33.75" customHeight="1">
      <c r="A41" s="47"/>
      <c r="B41" s="371" t="s">
        <v>72</v>
      </c>
      <c r="C41" s="639">
        <v>0</v>
      </c>
      <c r="D41" s="639">
        <v>0</v>
      </c>
      <c r="E41" s="639">
        <v>0</v>
      </c>
      <c r="F41" s="370">
        <v>3744.2750000000001</v>
      </c>
      <c r="G41" s="530">
        <v>2995.3</v>
      </c>
      <c r="H41" s="530">
        <v>1073.3</v>
      </c>
      <c r="I41" s="370">
        <v>35.393999999999998</v>
      </c>
      <c r="J41" s="530">
        <v>30.146000000000001</v>
      </c>
      <c r="K41" s="530">
        <v>361</v>
      </c>
      <c r="L41" s="370">
        <v>0</v>
      </c>
      <c r="M41" s="370">
        <v>0</v>
      </c>
      <c r="N41" s="530">
        <v>0</v>
      </c>
      <c r="O41" s="531">
        <f>SUM(F41:H41)*C41/100+SUM(I41:K41)*D41/100+SUM(L41:N41)*E41/100</f>
        <v>0</v>
      </c>
      <c r="P41" s="399"/>
      <c r="Q41" s="399"/>
      <c r="R41" s="555"/>
      <c r="S41" s="574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  <c r="AJ41" s="631"/>
      <c r="AK41" s="631"/>
      <c r="AL41" s="631"/>
      <c r="AM41" s="631"/>
      <c r="AN41" s="631"/>
      <c r="AO41" s="631"/>
      <c r="AP41" s="631"/>
      <c r="AQ41" s="631"/>
      <c r="AR41" s="631"/>
      <c r="AS41" s="631"/>
      <c r="AT41" s="631"/>
      <c r="AU41" s="631"/>
      <c r="AV41" s="631"/>
      <c r="AW41" s="631"/>
      <c r="AX41" s="631"/>
      <c r="AY41" s="631"/>
      <c r="AZ41" s="631"/>
      <c r="BA41" s="631"/>
      <c r="BB41" s="631"/>
      <c r="BC41" s="631"/>
      <c r="BD41" s="631"/>
      <c r="BE41" s="631"/>
      <c r="BF41" s="631"/>
      <c r="BG41" s="631"/>
      <c r="BH41" s="631"/>
      <c r="BI41" s="631"/>
      <c r="BJ41" s="631"/>
      <c r="BK41" s="631"/>
      <c r="BL41" s="631"/>
      <c r="BM41" s="631"/>
      <c r="BN41" s="631"/>
      <c r="BO41" s="631"/>
      <c r="BP41" s="631"/>
      <c r="BQ41" s="631"/>
      <c r="BR41" s="631"/>
      <c r="BS41" s="631"/>
      <c r="BT41" s="631"/>
      <c r="BU41" s="631"/>
      <c r="BV41" s="631"/>
      <c r="BW41" s="631"/>
      <c r="BX41" s="631"/>
      <c r="BY41" s="631"/>
      <c r="BZ41" s="631"/>
      <c r="CA41" s="631"/>
      <c r="CB41" s="631"/>
      <c r="CC41" s="631"/>
      <c r="CD41" s="631"/>
      <c r="CE41" s="631"/>
      <c r="CF41" s="631"/>
      <c r="CG41" s="631"/>
      <c r="CH41" s="631"/>
      <c r="CI41" s="631"/>
      <c r="CJ41" s="631"/>
      <c r="CK41" s="631"/>
      <c r="CL41" s="631"/>
      <c r="CM41" s="631"/>
      <c r="CN41" s="631"/>
      <c r="CO41" s="631"/>
      <c r="CP41" s="631"/>
      <c r="CQ41" s="631"/>
      <c r="CR41" s="631"/>
      <c r="CS41" s="631"/>
      <c r="CT41" s="631"/>
      <c r="CU41" s="631"/>
      <c r="CV41" s="631"/>
      <c r="CW41" s="631"/>
      <c r="CX41" s="631"/>
      <c r="CY41" s="631"/>
      <c r="CZ41" s="631"/>
      <c r="DA41" s="631"/>
      <c r="DB41" s="631"/>
      <c r="DC41" s="631"/>
      <c r="DD41" s="631"/>
      <c r="DE41" s="631"/>
      <c r="DF41" s="631"/>
      <c r="DG41" s="631"/>
      <c r="DH41" s="631"/>
      <c r="DI41" s="631"/>
      <c r="DJ41" s="631"/>
      <c r="DK41" s="631"/>
      <c r="DL41" s="631"/>
      <c r="DM41" s="631"/>
      <c r="DN41" s="631"/>
      <c r="DO41" s="631"/>
      <c r="DP41" s="631"/>
      <c r="DQ41" s="631"/>
      <c r="DR41" s="631"/>
      <c r="DS41" s="631"/>
      <c r="DT41" s="631"/>
      <c r="DU41" s="631"/>
      <c r="DV41" s="631"/>
      <c r="DW41" s="631"/>
      <c r="DX41" s="631"/>
      <c r="DY41" s="631"/>
      <c r="DZ41" s="631"/>
      <c r="EA41" s="631"/>
      <c r="EB41" s="631"/>
      <c r="EC41" s="631"/>
      <c r="ED41" s="631"/>
      <c r="EE41" s="631"/>
      <c r="EF41" s="631"/>
      <c r="EG41" s="631"/>
      <c r="EH41" s="631"/>
      <c r="EI41" s="631"/>
      <c r="EJ41" s="631"/>
      <c r="EK41" s="631"/>
      <c r="EL41" s="631"/>
      <c r="EM41" s="631"/>
      <c r="EN41" s="631"/>
      <c r="EO41" s="631"/>
      <c r="EP41" s="631"/>
    </row>
    <row r="42" spans="1:146" s="437" customFormat="1" ht="20.399999999999999">
      <c r="A42" s="451"/>
      <c r="B42" s="435" t="s">
        <v>229</v>
      </c>
      <c r="C42" s="566"/>
      <c r="D42" s="566"/>
      <c r="E42" s="566"/>
      <c r="F42" s="16"/>
      <c r="G42" s="16"/>
      <c r="H42" s="429"/>
      <c r="I42" s="16"/>
      <c r="J42" s="16"/>
      <c r="K42" s="18"/>
      <c r="L42" s="16"/>
      <c r="M42" s="16"/>
      <c r="N42" s="18"/>
      <c r="O42" s="436">
        <f>SUM(O43+O44)</f>
        <v>994.59278150000011</v>
      </c>
      <c r="P42" s="410">
        <v>0</v>
      </c>
      <c r="Q42" s="410">
        <v>2120</v>
      </c>
      <c r="R42" s="555">
        <f>O42-P42-Q42</f>
        <v>-1125.4072185</v>
      </c>
      <c r="S42" s="567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1"/>
      <c r="AN42" s="631"/>
      <c r="AO42" s="631"/>
      <c r="AP42" s="631"/>
      <c r="AQ42" s="631"/>
      <c r="AR42" s="631"/>
      <c r="AS42" s="631"/>
      <c r="AT42" s="631"/>
      <c r="AU42" s="631"/>
      <c r="AV42" s="631"/>
      <c r="AW42" s="631"/>
      <c r="AX42" s="631"/>
      <c r="AY42" s="631"/>
      <c r="AZ42" s="631"/>
      <c r="BA42" s="631"/>
      <c r="BB42" s="631"/>
      <c r="BC42" s="631"/>
      <c r="BD42" s="631"/>
      <c r="BE42" s="631"/>
      <c r="BF42" s="631"/>
      <c r="BG42" s="631"/>
      <c r="BH42" s="631"/>
      <c r="BI42" s="631"/>
      <c r="BJ42" s="631"/>
      <c r="BK42" s="631"/>
      <c r="BL42" s="631"/>
      <c r="BM42" s="631"/>
      <c r="BN42" s="631"/>
      <c r="BO42" s="631"/>
      <c r="BP42" s="631"/>
      <c r="BQ42" s="631"/>
      <c r="BR42" s="631"/>
      <c r="BS42" s="631"/>
      <c r="BT42" s="631"/>
      <c r="BU42" s="631"/>
      <c r="BV42" s="631"/>
      <c r="BW42" s="631"/>
      <c r="BX42" s="631"/>
      <c r="BY42" s="631"/>
      <c r="BZ42" s="631"/>
      <c r="CA42" s="631"/>
      <c r="CB42" s="631"/>
      <c r="CC42" s="631"/>
      <c r="CD42" s="631"/>
      <c r="CE42" s="631"/>
      <c r="CF42" s="631"/>
      <c r="CG42" s="631"/>
      <c r="CH42" s="631"/>
      <c r="CI42" s="631"/>
      <c r="CJ42" s="631"/>
      <c r="CK42" s="631"/>
      <c r="CL42" s="631"/>
      <c r="CM42" s="631"/>
      <c r="CN42" s="631"/>
      <c r="CO42" s="631"/>
      <c r="CP42" s="631"/>
      <c r="CQ42" s="631"/>
      <c r="CR42" s="631"/>
      <c r="CS42" s="631"/>
      <c r="CT42" s="631"/>
      <c r="CU42" s="631"/>
      <c r="CV42" s="631"/>
      <c r="CW42" s="631"/>
      <c r="CX42" s="631"/>
      <c r="CY42" s="631"/>
      <c r="CZ42" s="631"/>
      <c r="DA42" s="631"/>
      <c r="DB42" s="631"/>
      <c r="DC42" s="631"/>
      <c r="DD42" s="631"/>
      <c r="DE42" s="631"/>
      <c r="DF42" s="631"/>
      <c r="DG42" s="631"/>
      <c r="DH42" s="631"/>
      <c r="DI42" s="631"/>
      <c r="DJ42" s="631"/>
      <c r="DK42" s="631"/>
      <c r="DL42" s="631"/>
      <c r="DM42" s="631"/>
      <c r="DN42" s="631"/>
      <c r="DO42" s="631"/>
      <c r="DP42" s="631"/>
      <c r="DQ42" s="631"/>
      <c r="DR42" s="631"/>
      <c r="DS42" s="631"/>
      <c r="DT42" s="631"/>
      <c r="DU42" s="631"/>
      <c r="DV42" s="631"/>
      <c r="DW42" s="631"/>
      <c r="DX42" s="631"/>
      <c r="DY42" s="631"/>
      <c r="DZ42" s="631"/>
      <c r="EA42" s="631"/>
      <c r="EB42" s="631"/>
      <c r="EC42" s="631"/>
      <c r="ED42" s="631"/>
      <c r="EE42" s="631"/>
      <c r="EF42" s="631"/>
      <c r="EG42" s="631"/>
      <c r="EH42" s="631"/>
      <c r="EI42" s="631"/>
      <c r="EJ42" s="631"/>
      <c r="EK42" s="631"/>
      <c r="EL42" s="631"/>
      <c r="EM42" s="631"/>
      <c r="EN42" s="631"/>
      <c r="EO42" s="631"/>
      <c r="EP42" s="631"/>
    </row>
    <row r="43" spans="1:146" ht="20.399999999999999">
      <c r="A43" s="47"/>
      <c r="B43" s="114" t="s">
        <v>250</v>
      </c>
      <c r="C43" s="568">
        <v>4.5</v>
      </c>
      <c r="D43" s="568">
        <v>0</v>
      </c>
      <c r="E43" s="568">
        <v>0</v>
      </c>
      <c r="F43" s="21">
        <v>1979.2322999999999</v>
      </c>
      <c r="G43" s="426">
        <v>5816.5684000000001</v>
      </c>
      <c r="H43" s="426">
        <v>2152.9</v>
      </c>
      <c r="I43" s="21">
        <v>84014.182400000005</v>
      </c>
      <c r="J43" s="420">
        <v>112355.49</v>
      </c>
      <c r="K43" s="413">
        <v>95584</v>
      </c>
      <c r="L43" s="21">
        <v>0</v>
      </c>
      <c r="M43" s="21">
        <v>0</v>
      </c>
      <c r="N43" s="426">
        <v>0</v>
      </c>
      <c r="O43" s="414">
        <f>SUM(F43:H43)*C43/100+SUM(I43:K43)*D43/100+SUM(L43:N43)*E43/100</f>
        <v>447.6915315</v>
      </c>
      <c r="P43" s="399"/>
      <c r="Q43" s="399"/>
      <c r="R43" s="555"/>
      <c r="S43" s="574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1"/>
      <c r="AW43" s="631"/>
      <c r="AX43" s="631"/>
      <c r="AY43" s="631"/>
      <c r="AZ43" s="631"/>
      <c r="BA43" s="631"/>
      <c r="BB43" s="631"/>
      <c r="BC43" s="631"/>
      <c r="BD43" s="631"/>
      <c r="BE43" s="631"/>
      <c r="BF43" s="631"/>
      <c r="BG43" s="631"/>
      <c r="BH43" s="631"/>
      <c r="BI43" s="631"/>
      <c r="BJ43" s="631"/>
      <c r="BK43" s="631"/>
      <c r="BL43" s="631"/>
      <c r="BM43" s="631"/>
      <c r="BN43" s="631"/>
      <c r="BO43" s="631"/>
      <c r="BP43" s="631"/>
      <c r="BQ43" s="631"/>
      <c r="BR43" s="631"/>
      <c r="BS43" s="631"/>
      <c r="BT43" s="631"/>
      <c r="BU43" s="631"/>
      <c r="BV43" s="631"/>
      <c r="BW43" s="631"/>
      <c r="BX43" s="631"/>
      <c r="BY43" s="631"/>
      <c r="BZ43" s="631"/>
      <c r="CA43" s="631"/>
      <c r="CB43" s="631"/>
      <c r="CC43" s="631"/>
      <c r="CD43" s="631"/>
      <c r="CE43" s="631"/>
      <c r="CF43" s="631"/>
      <c r="CG43" s="631"/>
      <c r="CH43" s="631"/>
      <c r="CI43" s="631"/>
      <c r="CJ43" s="631"/>
      <c r="CK43" s="631"/>
      <c r="CL43" s="631"/>
      <c r="CM43" s="631"/>
      <c r="CN43" s="631"/>
      <c r="CO43" s="631"/>
      <c r="CP43" s="631"/>
      <c r="CQ43" s="631"/>
      <c r="CR43" s="631"/>
      <c r="CS43" s="631"/>
      <c r="CT43" s="631"/>
      <c r="CU43" s="631"/>
      <c r="CV43" s="631"/>
      <c r="CW43" s="631"/>
      <c r="CX43" s="631"/>
      <c r="CY43" s="631"/>
      <c r="CZ43" s="631"/>
      <c r="DA43" s="631"/>
      <c r="DB43" s="631"/>
      <c r="DC43" s="631"/>
      <c r="DD43" s="631"/>
      <c r="DE43" s="631"/>
      <c r="DF43" s="631"/>
      <c r="DG43" s="631"/>
      <c r="DH43" s="631"/>
      <c r="DI43" s="631"/>
      <c r="DJ43" s="631"/>
      <c r="DK43" s="631"/>
      <c r="DL43" s="631"/>
      <c r="DM43" s="631"/>
      <c r="DN43" s="631"/>
      <c r="DO43" s="631"/>
      <c r="DP43" s="631"/>
      <c r="DQ43" s="631"/>
      <c r="DR43" s="631"/>
      <c r="DS43" s="631"/>
      <c r="DT43" s="631"/>
      <c r="DU43" s="631"/>
      <c r="DV43" s="631"/>
      <c r="DW43" s="631"/>
      <c r="DX43" s="631"/>
      <c r="DY43" s="631"/>
      <c r="DZ43" s="631"/>
      <c r="EA43" s="631"/>
      <c r="EB43" s="631"/>
      <c r="EC43" s="631"/>
      <c r="ED43" s="631"/>
      <c r="EE43" s="631"/>
      <c r="EF43" s="631"/>
      <c r="EG43" s="631"/>
      <c r="EH43" s="631"/>
      <c r="EI43" s="631"/>
      <c r="EJ43" s="631"/>
      <c r="EK43" s="631"/>
      <c r="EL43" s="631"/>
      <c r="EM43" s="631"/>
      <c r="EN43" s="631"/>
      <c r="EO43" s="631"/>
      <c r="EP43" s="631"/>
    </row>
    <row r="44" spans="1:146" ht="31.8" thickBot="1">
      <c r="A44" s="47"/>
      <c r="B44" s="371" t="s">
        <v>72</v>
      </c>
      <c r="C44" s="639">
        <v>7</v>
      </c>
      <c r="D44" s="639">
        <v>0</v>
      </c>
      <c r="E44" s="639">
        <v>0</v>
      </c>
      <c r="F44" s="370">
        <v>3744.2750000000001</v>
      </c>
      <c r="G44" s="530">
        <v>2995.3</v>
      </c>
      <c r="H44" s="530">
        <v>1073.3</v>
      </c>
      <c r="I44" s="370">
        <v>35.393999999999998</v>
      </c>
      <c r="J44" s="530">
        <v>30.146000000000001</v>
      </c>
      <c r="K44" s="530">
        <v>361</v>
      </c>
      <c r="L44" s="370">
        <v>0</v>
      </c>
      <c r="M44" s="370">
        <v>0</v>
      </c>
      <c r="N44" s="530">
        <v>0</v>
      </c>
      <c r="O44" s="531">
        <f>SUM(F44:H44)*C44/100+SUM(I44:K44)*D44/100+SUM(L44:N44)*E44/100</f>
        <v>546.90125000000012</v>
      </c>
      <c r="P44" s="399"/>
      <c r="Q44" s="399"/>
      <c r="R44" s="555"/>
      <c r="S44" s="561"/>
      <c r="T44" s="631"/>
      <c r="U44" s="631"/>
      <c r="V44" s="631"/>
      <c r="W44" s="631"/>
      <c r="X44" s="631"/>
      <c r="Y44" s="631"/>
      <c r="Z44" s="631"/>
      <c r="AA44" s="631"/>
      <c r="AB44" s="631"/>
      <c r="AC44" s="631"/>
      <c r="AD44" s="631"/>
      <c r="AE44" s="631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31"/>
      <c r="AQ44" s="631"/>
      <c r="AR44" s="631"/>
      <c r="AS44" s="631"/>
      <c r="AT44" s="631"/>
      <c r="AU44" s="631"/>
      <c r="AV44" s="631"/>
      <c r="AW44" s="631"/>
      <c r="AX44" s="631"/>
      <c r="AY44" s="631"/>
      <c r="AZ44" s="631"/>
      <c r="BA44" s="631"/>
      <c r="BB44" s="631"/>
      <c r="BC44" s="631"/>
      <c r="BD44" s="631"/>
      <c r="BE44" s="631"/>
      <c r="BF44" s="631"/>
      <c r="BG44" s="631"/>
      <c r="BH44" s="631"/>
      <c r="BI44" s="631"/>
      <c r="BJ44" s="631"/>
      <c r="BK44" s="631"/>
      <c r="BL44" s="631"/>
      <c r="BM44" s="631"/>
      <c r="BN44" s="631"/>
      <c r="BO44" s="631"/>
      <c r="BP44" s="631"/>
      <c r="BQ44" s="631"/>
      <c r="BR44" s="631"/>
      <c r="BS44" s="631"/>
      <c r="BT44" s="631"/>
      <c r="BU44" s="631"/>
      <c r="BV44" s="631"/>
      <c r="BW44" s="631"/>
      <c r="BX44" s="631"/>
      <c r="BY44" s="631"/>
      <c r="BZ44" s="631"/>
      <c r="CA44" s="631"/>
      <c r="CB44" s="631"/>
      <c r="CC44" s="631"/>
      <c r="CD44" s="631"/>
      <c r="CE44" s="631"/>
      <c r="CF44" s="631"/>
      <c r="CG44" s="631"/>
      <c r="CH44" s="631"/>
      <c r="CI44" s="631"/>
      <c r="CJ44" s="631"/>
      <c r="CK44" s="631"/>
      <c r="CL44" s="631"/>
      <c r="CM44" s="631"/>
      <c r="CN44" s="631"/>
      <c r="CO44" s="631"/>
      <c r="CP44" s="631"/>
      <c r="CQ44" s="631"/>
      <c r="CR44" s="631"/>
      <c r="CS44" s="631"/>
      <c r="CT44" s="631"/>
      <c r="CU44" s="631"/>
      <c r="CV44" s="631"/>
      <c r="CW44" s="631"/>
      <c r="CX44" s="631"/>
      <c r="CY44" s="631"/>
      <c r="CZ44" s="631"/>
      <c r="DA44" s="631"/>
      <c r="DB44" s="631"/>
      <c r="DC44" s="631"/>
      <c r="DD44" s="631"/>
      <c r="DE44" s="631"/>
      <c r="DF44" s="631"/>
      <c r="DG44" s="631"/>
      <c r="DH44" s="631"/>
      <c r="DI44" s="631"/>
      <c r="DJ44" s="631"/>
      <c r="DK44" s="631"/>
      <c r="DL44" s="631"/>
      <c r="DM44" s="631"/>
      <c r="DN44" s="631"/>
      <c r="DO44" s="631"/>
      <c r="DP44" s="631"/>
      <c r="DQ44" s="631"/>
      <c r="DR44" s="631"/>
      <c r="DS44" s="631"/>
      <c r="DT44" s="631"/>
      <c r="DU44" s="631"/>
      <c r="DV44" s="631"/>
      <c r="DW44" s="631"/>
      <c r="DX44" s="631"/>
      <c r="DY44" s="631"/>
      <c r="DZ44" s="631"/>
      <c r="EA44" s="631"/>
      <c r="EB44" s="631"/>
      <c r="EC44" s="631"/>
      <c r="ED44" s="631"/>
      <c r="EE44" s="631"/>
      <c r="EF44" s="631"/>
      <c r="EG44" s="631"/>
      <c r="EH44" s="631"/>
      <c r="EI44" s="631"/>
      <c r="EJ44" s="631"/>
      <c r="EK44" s="631"/>
      <c r="EL44" s="631"/>
      <c r="EM44" s="631"/>
      <c r="EN44" s="631"/>
      <c r="EO44" s="631"/>
      <c r="EP44" s="631"/>
    </row>
    <row r="45" spans="1:146" ht="20.399999999999999">
      <c r="B45" s="452" t="s">
        <v>78</v>
      </c>
      <c r="C45" s="575"/>
      <c r="D45" s="575"/>
      <c r="E45" s="575"/>
      <c r="F45" s="39"/>
      <c r="G45" s="39"/>
      <c r="H45" s="39"/>
      <c r="I45" s="39"/>
      <c r="J45" s="39"/>
      <c r="K45" s="39"/>
      <c r="L45" s="39"/>
      <c r="M45" s="39"/>
      <c r="N45" s="39"/>
      <c r="O45" s="575">
        <f>O46+O48+O51+O53+O55+O57+O59+O62+O64+O66+O68+O70+O72+O74</f>
        <v>69595.82799999998</v>
      </c>
      <c r="P45" s="455">
        <f>SUM(P46+P48+P51+P53+P55+P57+P59+P62+P66+P68+P70+P72+P74+P76)</f>
        <v>32462.3</v>
      </c>
      <c r="Q45" s="454">
        <f>Q46+Q48+Q51+Q53+Q55+Q57+Q59+Q62+Q66+Q68+Q70+Q72+Q74</f>
        <v>18311</v>
      </c>
      <c r="R45" s="555">
        <f>O45-P45-Q45</f>
        <v>18822.527999999977</v>
      </c>
      <c r="S45" s="56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  <c r="AW45" s="631"/>
      <c r="AX45" s="631"/>
      <c r="AY45" s="631"/>
      <c r="AZ45" s="631"/>
      <c r="BA45" s="631"/>
      <c r="BB45" s="631"/>
      <c r="BC45" s="631"/>
      <c r="BD45" s="631"/>
      <c r="BE45" s="631"/>
      <c r="BF45" s="631"/>
      <c r="BG45" s="631"/>
      <c r="BH45" s="631"/>
      <c r="BI45" s="631"/>
      <c r="BJ45" s="631"/>
      <c r="BK45" s="631"/>
      <c r="BL45" s="631"/>
      <c r="BM45" s="631"/>
      <c r="BN45" s="631"/>
      <c r="BO45" s="631"/>
      <c r="BP45" s="631"/>
      <c r="BQ45" s="631"/>
      <c r="BR45" s="631"/>
      <c r="BS45" s="631"/>
      <c r="BT45" s="631"/>
      <c r="BU45" s="631"/>
      <c r="BV45" s="631"/>
      <c r="BW45" s="631"/>
      <c r="BX45" s="631"/>
      <c r="BY45" s="631"/>
      <c r="BZ45" s="631"/>
      <c r="CA45" s="631"/>
      <c r="CB45" s="631"/>
      <c r="CC45" s="631"/>
      <c r="CD45" s="631"/>
      <c r="CE45" s="631"/>
      <c r="CF45" s="631"/>
      <c r="CG45" s="631"/>
      <c r="CH45" s="631"/>
      <c r="CI45" s="631"/>
      <c r="CJ45" s="631"/>
      <c r="CK45" s="631"/>
      <c r="CL45" s="631"/>
      <c r="CM45" s="631"/>
      <c r="CN45" s="631"/>
      <c r="CO45" s="631"/>
      <c r="CP45" s="631"/>
      <c r="CQ45" s="631"/>
      <c r="CR45" s="631"/>
      <c r="CS45" s="631"/>
      <c r="CT45" s="631"/>
      <c r="CU45" s="631"/>
      <c r="CV45" s="631"/>
      <c r="CW45" s="631"/>
      <c r="CX45" s="631"/>
      <c r="CY45" s="631"/>
      <c r="CZ45" s="631"/>
      <c r="DA45" s="631"/>
      <c r="DB45" s="631"/>
      <c r="DC45" s="631"/>
      <c r="DD45" s="631"/>
      <c r="DE45" s="631"/>
      <c r="DF45" s="631"/>
      <c r="DG45" s="631"/>
      <c r="DH45" s="631"/>
      <c r="DI45" s="631"/>
      <c r="DJ45" s="631"/>
      <c r="DK45" s="631"/>
      <c r="DL45" s="631"/>
      <c r="DM45" s="631"/>
      <c r="DN45" s="631"/>
      <c r="DO45" s="631"/>
      <c r="DP45" s="631"/>
      <c r="DQ45" s="631"/>
      <c r="DR45" s="631"/>
      <c r="DS45" s="631"/>
      <c r="DT45" s="631"/>
      <c r="DU45" s="631"/>
      <c r="DV45" s="631"/>
      <c r="DW45" s="631"/>
      <c r="DX45" s="631"/>
      <c r="DY45" s="631"/>
      <c r="DZ45" s="631"/>
      <c r="EA45" s="631"/>
      <c r="EB45" s="631"/>
      <c r="EC45" s="631"/>
      <c r="ED45" s="631"/>
      <c r="EE45" s="631"/>
      <c r="EF45" s="631"/>
      <c r="EG45" s="631"/>
      <c r="EH45" s="631"/>
      <c r="EI45" s="631"/>
      <c r="EJ45" s="631"/>
      <c r="EK45" s="631"/>
      <c r="EL45" s="631"/>
      <c r="EM45" s="631"/>
      <c r="EN45" s="631"/>
      <c r="EO45" s="631"/>
      <c r="EP45" s="631"/>
    </row>
    <row r="46" spans="1:146" ht="20.399999999999999">
      <c r="A46" s="29">
        <v>10</v>
      </c>
      <c r="B46" s="457" t="s">
        <v>79</v>
      </c>
      <c r="C46" s="576"/>
      <c r="D46" s="576"/>
      <c r="E46" s="576"/>
      <c r="F46" s="24"/>
      <c r="G46" s="24"/>
      <c r="H46" s="24"/>
      <c r="I46" s="24"/>
      <c r="J46" s="24"/>
      <c r="K46" s="24"/>
      <c r="L46" s="24"/>
      <c r="M46" s="24"/>
      <c r="N46" s="24"/>
      <c r="O46" s="576">
        <f>O47</f>
        <v>21435.863999999998</v>
      </c>
      <c r="P46" s="577">
        <v>15618.8</v>
      </c>
      <c r="Q46" s="577">
        <v>8400</v>
      </c>
      <c r="R46" s="555">
        <f>O46-P46-Q46</f>
        <v>-2582.9360000000015</v>
      </c>
      <c r="S46" s="567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31"/>
      <c r="AK46" s="631"/>
      <c r="AL46" s="631"/>
      <c r="AM46" s="631"/>
      <c r="AN46" s="631"/>
      <c r="AO46" s="631"/>
      <c r="AP46" s="631"/>
      <c r="AQ46" s="631"/>
      <c r="AR46" s="631"/>
      <c r="AS46" s="631"/>
      <c r="AT46" s="631"/>
      <c r="AU46" s="631"/>
      <c r="AV46" s="631"/>
      <c r="AW46" s="631"/>
      <c r="AX46" s="631"/>
      <c r="AY46" s="631"/>
      <c r="AZ46" s="631"/>
      <c r="BA46" s="631"/>
      <c r="BB46" s="631"/>
      <c r="BC46" s="631"/>
      <c r="BD46" s="631"/>
      <c r="BE46" s="631"/>
      <c r="BF46" s="631"/>
      <c r="BG46" s="631"/>
      <c r="BH46" s="631"/>
      <c r="BI46" s="631"/>
      <c r="BJ46" s="631"/>
      <c r="BK46" s="631"/>
      <c r="BL46" s="631"/>
      <c r="BM46" s="631"/>
      <c r="BN46" s="631"/>
      <c r="BO46" s="631"/>
      <c r="BP46" s="631"/>
      <c r="BQ46" s="631"/>
      <c r="BR46" s="631"/>
      <c r="BS46" s="631"/>
      <c r="BT46" s="631"/>
      <c r="BU46" s="631"/>
      <c r="BV46" s="631"/>
      <c r="BW46" s="631"/>
      <c r="BX46" s="631"/>
      <c r="BY46" s="631"/>
      <c r="BZ46" s="631"/>
      <c r="CA46" s="631"/>
      <c r="CB46" s="631"/>
      <c r="CC46" s="631"/>
      <c r="CD46" s="631"/>
      <c r="CE46" s="631"/>
      <c r="CF46" s="631"/>
      <c r="CG46" s="631"/>
      <c r="CH46" s="631"/>
      <c r="CI46" s="631"/>
      <c r="CJ46" s="631"/>
      <c r="CK46" s="631"/>
      <c r="CL46" s="631"/>
      <c r="CM46" s="631"/>
      <c r="CN46" s="631"/>
      <c r="CO46" s="631"/>
      <c r="CP46" s="631"/>
      <c r="CQ46" s="631"/>
      <c r="CR46" s="631"/>
      <c r="CS46" s="631"/>
      <c r="CT46" s="631"/>
      <c r="CU46" s="631"/>
      <c r="CV46" s="631"/>
      <c r="CW46" s="631"/>
      <c r="CX46" s="631"/>
      <c r="CY46" s="631"/>
      <c r="CZ46" s="631"/>
      <c r="DA46" s="631"/>
      <c r="DB46" s="631"/>
      <c r="DC46" s="631"/>
      <c r="DD46" s="631"/>
      <c r="DE46" s="631"/>
      <c r="DF46" s="631"/>
      <c r="DG46" s="631"/>
      <c r="DH46" s="631"/>
      <c r="DI46" s="631"/>
      <c r="DJ46" s="631"/>
      <c r="DK46" s="631"/>
      <c r="DL46" s="631"/>
      <c r="DM46" s="631"/>
      <c r="DN46" s="631"/>
      <c r="DO46" s="631"/>
      <c r="DP46" s="631"/>
      <c r="DQ46" s="631"/>
      <c r="DR46" s="631"/>
      <c r="DS46" s="631"/>
      <c r="DT46" s="631"/>
      <c r="DU46" s="631"/>
      <c r="DV46" s="631"/>
      <c r="DW46" s="631"/>
      <c r="DX46" s="631"/>
      <c r="DY46" s="631"/>
      <c r="DZ46" s="631"/>
      <c r="EA46" s="631"/>
      <c r="EB46" s="631"/>
      <c r="EC46" s="631"/>
      <c r="ED46" s="631"/>
      <c r="EE46" s="631"/>
      <c r="EF46" s="631"/>
      <c r="EG46" s="631"/>
      <c r="EH46" s="631"/>
      <c r="EI46" s="631"/>
      <c r="EJ46" s="631"/>
      <c r="EK46" s="631"/>
      <c r="EL46" s="631"/>
      <c r="EM46" s="631"/>
      <c r="EN46" s="631"/>
      <c r="EO46" s="631"/>
      <c r="EP46" s="631"/>
    </row>
    <row r="47" spans="1:146" ht="31.2">
      <c r="B47" s="532" t="s">
        <v>86</v>
      </c>
      <c r="C47" s="535">
        <v>50</v>
      </c>
      <c r="D47" s="535">
        <v>70</v>
      </c>
      <c r="E47" s="535">
        <v>30</v>
      </c>
      <c r="F47" s="374">
        <v>13645.062</v>
      </c>
      <c r="G47" s="374">
        <v>15242.8</v>
      </c>
      <c r="H47" s="374">
        <v>9677.7999999999993</v>
      </c>
      <c r="I47" s="374">
        <v>216.84</v>
      </c>
      <c r="J47" s="374">
        <v>225.6</v>
      </c>
      <c r="K47" s="374">
        <v>203.6</v>
      </c>
      <c r="L47" s="374">
        <v>1713.35</v>
      </c>
      <c r="M47" s="374">
        <v>1888.1</v>
      </c>
      <c r="N47" s="374">
        <v>2067.9</v>
      </c>
      <c r="O47" s="535">
        <f>SUM(F47:H47)*C47/100+SUM(I47:K47)*D47/100+SUM(L47:N47)*E47/100</f>
        <v>21435.863999999998</v>
      </c>
      <c r="P47" s="462"/>
      <c r="Q47" s="462"/>
      <c r="R47" s="555"/>
      <c r="S47" s="56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1"/>
      <c r="AI47" s="631"/>
      <c r="AJ47" s="631"/>
      <c r="AK47" s="631"/>
      <c r="AL47" s="631"/>
      <c r="AM47" s="631"/>
      <c r="AN47" s="631"/>
      <c r="AO47" s="631"/>
      <c r="AP47" s="631"/>
      <c r="AQ47" s="631"/>
      <c r="AR47" s="631"/>
      <c r="AS47" s="631"/>
      <c r="AT47" s="631"/>
      <c r="AU47" s="631"/>
      <c r="AV47" s="631"/>
      <c r="AW47" s="631"/>
      <c r="AX47" s="631"/>
      <c r="AY47" s="631"/>
      <c r="AZ47" s="631"/>
      <c r="BA47" s="631"/>
      <c r="BB47" s="631"/>
      <c r="BC47" s="631"/>
      <c r="BD47" s="631"/>
      <c r="BE47" s="631"/>
      <c r="BF47" s="631"/>
      <c r="BG47" s="631"/>
      <c r="BH47" s="631"/>
      <c r="BI47" s="631"/>
      <c r="BJ47" s="631"/>
      <c r="BK47" s="631"/>
      <c r="BL47" s="631"/>
      <c r="BM47" s="631"/>
      <c r="BN47" s="631"/>
      <c r="BO47" s="631"/>
      <c r="BP47" s="631"/>
      <c r="BQ47" s="631"/>
      <c r="BR47" s="631"/>
      <c r="BS47" s="631"/>
      <c r="BT47" s="631"/>
      <c r="BU47" s="631"/>
      <c r="BV47" s="631"/>
      <c r="BW47" s="631"/>
      <c r="BX47" s="631"/>
      <c r="BY47" s="631"/>
      <c r="BZ47" s="631"/>
      <c r="CA47" s="631"/>
      <c r="CB47" s="631"/>
      <c r="CC47" s="631"/>
      <c r="CD47" s="631"/>
      <c r="CE47" s="631"/>
      <c r="CF47" s="631"/>
      <c r="CG47" s="631"/>
      <c r="CH47" s="631"/>
      <c r="CI47" s="631"/>
      <c r="CJ47" s="631"/>
      <c r="CK47" s="631"/>
      <c r="CL47" s="631"/>
      <c r="CM47" s="631"/>
      <c r="CN47" s="631"/>
      <c r="CO47" s="631"/>
      <c r="CP47" s="631"/>
      <c r="CQ47" s="631"/>
      <c r="CR47" s="631"/>
      <c r="CS47" s="631"/>
      <c r="CT47" s="631"/>
      <c r="CU47" s="631"/>
      <c r="CV47" s="631"/>
      <c r="CW47" s="631"/>
      <c r="CX47" s="631"/>
      <c r="CY47" s="631"/>
      <c r="CZ47" s="631"/>
      <c r="DA47" s="631"/>
      <c r="DB47" s="631"/>
      <c r="DC47" s="631"/>
      <c r="DD47" s="631"/>
      <c r="DE47" s="631"/>
      <c r="DF47" s="631"/>
      <c r="DG47" s="631"/>
      <c r="DH47" s="631"/>
      <c r="DI47" s="631"/>
      <c r="DJ47" s="631"/>
      <c r="DK47" s="631"/>
      <c r="DL47" s="631"/>
      <c r="DM47" s="631"/>
      <c r="DN47" s="631"/>
      <c r="DO47" s="631"/>
      <c r="DP47" s="631"/>
      <c r="DQ47" s="631"/>
      <c r="DR47" s="631"/>
      <c r="DS47" s="631"/>
      <c r="DT47" s="631"/>
      <c r="DU47" s="631"/>
      <c r="DV47" s="631"/>
      <c r="DW47" s="631"/>
      <c r="DX47" s="631"/>
      <c r="DY47" s="631"/>
      <c r="DZ47" s="631"/>
      <c r="EA47" s="631"/>
      <c r="EB47" s="631"/>
      <c r="EC47" s="631"/>
      <c r="ED47" s="631"/>
      <c r="EE47" s="631"/>
      <c r="EF47" s="631"/>
      <c r="EG47" s="631"/>
      <c r="EH47" s="631"/>
      <c r="EI47" s="631"/>
      <c r="EJ47" s="631"/>
      <c r="EK47" s="631"/>
      <c r="EL47" s="631"/>
      <c r="EM47" s="631"/>
      <c r="EN47" s="631"/>
      <c r="EO47" s="631"/>
      <c r="EP47" s="631"/>
    </row>
    <row r="48" spans="1:146" ht="20.399999999999999">
      <c r="A48" s="29">
        <v>11</v>
      </c>
      <c r="B48" s="457" t="s">
        <v>80</v>
      </c>
      <c r="C48" s="576"/>
      <c r="D48" s="576"/>
      <c r="E48" s="576"/>
      <c r="F48" s="40"/>
      <c r="G48" s="40"/>
      <c r="H48" s="40"/>
      <c r="I48" s="40"/>
      <c r="J48" s="40"/>
      <c r="K48" s="40"/>
      <c r="L48" s="40"/>
      <c r="M48" s="40"/>
      <c r="N48" s="40"/>
      <c r="O48" s="576">
        <f>O49+O50</f>
        <v>27873.061299999994</v>
      </c>
      <c r="P48" s="577">
        <v>6276.1</v>
      </c>
      <c r="Q48" s="577">
        <v>8875</v>
      </c>
      <c r="R48" s="555">
        <f>O48-P48-Q48</f>
        <v>12721.961299999995</v>
      </c>
      <c r="S48" s="567">
        <f>R48</f>
        <v>12721.961299999995</v>
      </c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1"/>
      <c r="AG48" s="631"/>
      <c r="AH48" s="631"/>
      <c r="AI48" s="631"/>
      <c r="AJ48" s="631"/>
      <c r="AK48" s="631"/>
      <c r="AL48" s="631"/>
      <c r="AM48" s="631"/>
      <c r="AN48" s="631"/>
      <c r="AO48" s="631"/>
      <c r="AP48" s="631"/>
      <c r="AQ48" s="631"/>
      <c r="AR48" s="631"/>
      <c r="AS48" s="631"/>
      <c r="AT48" s="631"/>
      <c r="AU48" s="631"/>
      <c r="AV48" s="631"/>
      <c r="AW48" s="631"/>
      <c r="AX48" s="631"/>
      <c r="AY48" s="631"/>
      <c r="AZ48" s="631"/>
      <c r="BA48" s="631"/>
      <c r="BB48" s="631"/>
      <c r="BC48" s="631"/>
      <c r="BD48" s="631"/>
      <c r="BE48" s="631"/>
      <c r="BF48" s="631"/>
      <c r="BG48" s="631"/>
      <c r="BH48" s="631"/>
      <c r="BI48" s="631"/>
      <c r="BJ48" s="631"/>
      <c r="BK48" s="631"/>
      <c r="BL48" s="631"/>
      <c r="BM48" s="631"/>
      <c r="BN48" s="631"/>
      <c r="BO48" s="631"/>
      <c r="BP48" s="631"/>
      <c r="BQ48" s="631"/>
      <c r="BR48" s="631"/>
      <c r="BS48" s="631"/>
      <c r="BT48" s="631"/>
      <c r="BU48" s="631"/>
      <c r="BV48" s="631"/>
      <c r="BW48" s="631"/>
      <c r="BX48" s="631"/>
      <c r="BY48" s="631"/>
      <c r="BZ48" s="631"/>
      <c r="CA48" s="631"/>
      <c r="CB48" s="631"/>
      <c r="CC48" s="631"/>
      <c r="CD48" s="631"/>
      <c r="CE48" s="631"/>
      <c r="CF48" s="631"/>
      <c r="CG48" s="631"/>
      <c r="CH48" s="631"/>
      <c r="CI48" s="631"/>
      <c r="CJ48" s="631"/>
      <c r="CK48" s="631"/>
      <c r="CL48" s="631"/>
      <c r="CM48" s="631"/>
      <c r="CN48" s="631"/>
      <c r="CO48" s="631"/>
      <c r="CP48" s="631"/>
      <c r="CQ48" s="631"/>
      <c r="CR48" s="631"/>
      <c r="CS48" s="631"/>
      <c r="CT48" s="631"/>
      <c r="CU48" s="631"/>
      <c r="CV48" s="631"/>
      <c r="CW48" s="631"/>
      <c r="CX48" s="631"/>
      <c r="CY48" s="631"/>
      <c r="CZ48" s="631"/>
      <c r="DA48" s="631"/>
      <c r="DB48" s="631"/>
      <c r="DC48" s="631"/>
      <c r="DD48" s="631"/>
      <c r="DE48" s="631"/>
      <c r="DF48" s="631"/>
      <c r="DG48" s="631"/>
      <c r="DH48" s="631"/>
      <c r="DI48" s="631"/>
      <c r="DJ48" s="631"/>
      <c r="DK48" s="631"/>
      <c r="DL48" s="631"/>
      <c r="DM48" s="631"/>
      <c r="DN48" s="631"/>
      <c r="DO48" s="631"/>
      <c r="DP48" s="631"/>
      <c r="DQ48" s="631"/>
      <c r="DR48" s="631"/>
      <c r="DS48" s="631"/>
      <c r="DT48" s="631"/>
      <c r="DU48" s="631"/>
      <c r="DV48" s="631"/>
      <c r="DW48" s="631"/>
      <c r="DX48" s="631"/>
      <c r="DY48" s="631"/>
      <c r="DZ48" s="631"/>
      <c r="EA48" s="631"/>
      <c r="EB48" s="631"/>
      <c r="EC48" s="631"/>
      <c r="ED48" s="631"/>
      <c r="EE48" s="631"/>
      <c r="EF48" s="631"/>
      <c r="EG48" s="631"/>
      <c r="EH48" s="631"/>
      <c r="EI48" s="631"/>
      <c r="EJ48" s="631"/>
      <c r="EK48" s="631"/>
      <c r="EL48" s="631"/>
      <c r="EM48" s="631"/>
      <c r="EN48" s="631"/>
      <c r="EO48" s="631"/>
      <c r="EP48" s="631"/>
    </row>
    <row r="49" spans="1:146" ht="31.2">
      <c r="B49" s="532" t="s">
        <v>86</v>
      </c>
      <c r="C49" s="535">
        <v>30</v>
      </c>
      <c r="D49" s="535">
        <v>0</v>
      </c>
      <c r="E49" s="535">
        <v>0</v>
      </c>
      <c r="F49" s="374">
        <v>13645.062</v>
      </c>
      <c r="G49" s="374">
        <v>15242.8</v>
      </c>
      <c r="H49" s="374">
        <v>9677.7999999999993</v>
      </c>
      <c r="I49" s="374">
        <v>216.84</v>
      </c>
      <c r="J49" s="374">
        <v>225.6</v>
      </c>
      <c r="K49" s="374">
        <v>203.6</v>
      </c>
      <c r="L49" s="374">
        <v>1713.35</v>
      </c>
      <c r="M49" s="374">
        <v>1888.1</v>
      </c>
      <c r="N49" s="374">
        <v>2067.9</v>
      </c>
      <c r="O49" s="535">
        <f>SUM(F49:H49)*C49/100+SUM(I49:K49)*D49/100+SUM(L49:N49)*E49/100</f>
        <v>11569.698599999998</v>
      </c>
      <c r="P49" s="403"/>
      <c r="Q49" s="403"/>
      <c r="R49" s="555"/>
      <c r="S49" s="56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1"/>
      <c r="AW49" s="631"/>
      <c r="AX49" s="631"/>
      <c r="AY49" s="631"/>
      <c r="AZ49" s="631"/>
      <c r="BA49" s="631"/>
      <c r="BB49" s="631"/>
      <c r="BC49" s="631"/>
      <c r="BD49" s="631"/>
      <c r="BE49" s="631"/>
      <c r="BF49" s="631"/>
      <c r="BG49" s="631"/>
      <c r="BH49" s="631"/>
      <c r="BI49" s="631"/>
      <c r="BJ49" s="631"/>
      <c r="BK49" s="631"/>
      <c r="BL49" s="631"/>
      <c r="BM49" s="631"/>
      <c r="BN49" s="631"/>
      <c r="BO49" s="631"/>
      <c r="BP49" s="631"/>
      <c r="BQ49" s="631"/>
      <c r="BR49" s="631"/>
      <c r="BS49" s="631"/>
      <c r="BT49" s="631"/>
      <c r="BU49" s="631"/>
      <c r="BV49" s="631"/>
      <c r="BW49" s="631"/>
      <c r="BX49" s="631"/>
      <c r="BY49" s="631"/>
      <c r="BZ49" s="631"/>
      <c r="CA49" s="631"/>
      <c r="CB49" s="631"/>
      <c r="CC49" s="631"/>
      <c r="CD49" s="631"/>
      <c r="CE49" s="631"/>
      <c r="CF49" s="631"/>
      <c r="CG49" s="631"/>
      <c r="CH49" s="631"/>
      <c r="CI49" s="631"/>
      <c r="CJ49" s="631"/>
      <c r="CK49" s="631"/>
      <c r="CL49" s="631"/>
      <c r="CM49" s="631"/>
      <c r="CN49" s="631"/>
      <c r="CO49" s="631"/>
      <c r="CP49" s="631"/>
      <c r="CQ49" s="631"/>
      <c r="CR49" s="631"/>
      <c r="CS49" s="631"/>
      <c r="CT49" s="631"/>
      <c r="CU49" s="631"/>
      <c r="CV49" s="631"/>
      <c r="CW49" s="631"/>
      <c r="CX49" s="631"/>
      <c r="CY49" s="631"/>
      <c r="CZ49" s="631"/>
      <c r="DA49" s="631"/>
      <c r="DB49" s="631"/>
      <c r="DC49" s="631"/>
      <c r="DD49" s="631"/>
      <c r="DE49" s="631"/>
      <c r="DF49" s="631"/>
      <c r="DG49" s="631"/>
      <c r="DH49" s="631"/>
      <c r="DI49" s="631"/>
      <c r="DJ49" s="631"/>
      <c r="DK49" s="631"/>
      <c r="DL49" s="631"/>
      <c r="DM49" s="631"/>
      <c r="DN49" s="631"/>
      <c r="DO49" s="631"/>
      <c r="DP49" s="631"/>
      <c r="DQ49" s="631"/>
      <c r="DR49" s="631"/>
      <c r="DS49" s="631"/>
      <c r="DT49" s="631"/>
      <c r="DU49" s="631"/>
      <c r="DV49" s="631"/>
      <c r="DW49" s="631"/>
      <c r="DX49" s="631"/>
      <c r="DY49" s="631"/>
      <c r="DZ49" s="631"/>
      <c r="EA49" s="631"/>
      <c r="EB49" s="631"/>
      <c r="EC49" s="631"/>
      <c r="ED49" s="631"/>
      <c r="EE49" s="631"/>
      <c r="EF49" s="631"/>
      <c r="EG49" s="631"/>
      <c r="EH49" s="631"/>
      <c r="EI49" s="631"/>
      <c r="EJ49" s="631"/>
      <c r="EK49" s="631"/>
      <c r="EL49" s="631"/>
      <c r="EM49" s="631"/>
      <c r="EN49" s="631"/>
      <c r="EO49" s="631"/>
      <c r="EP49" s="631"/>
    </row>
    <row r="50" spans="1:146" ht="20.399999999999999">
      <c r="B50" s="372" t="s">
        <v>251</v>
      </c>
      <c r="C50" s="535">
        <v>90</v>
      </c>
      <c r="D50" s="535">
        <v>80</v>
      </c>
      <c r="E50" s="535">
        <v>50</v>
      </c>
      <c r="F50" s="374">
        <v>6209.9530000000004</v>
      </c>
      <c r="G50" s="374">
        <v>6651.1580000000004</v>
      </c>
      <c r="H50" s="374">
        <v>4891.5</v>
      </c>
      <c r="I50" s="374">
        <v>72.31</v>
      </c>
      <c r="J50" s="374">
        <v>77.230999999999995</v>
      </c>
      <c r="K50" s="374">
        <v>80.3</v>
      </c>
      <c r="L50" s="374">
        <v>256.38299999999998</v>
      </c>
      <c r="M50" s="374">
        <v>27.896999999999998</v>
      </c>
      <c r="N50" s="374">
        <v>0</v>
      </c>
      <c r="O50" s="535">
        <f>SUM(F50:H50)*C50/100+SUM(I50:K50)*D50/100+SUM(L50:N50)*E50/100</f>
        <v>16303.362699999998</v>
      </c>
      <c r="P50" s="403"/>
      <c r="Q50" s="403"/>
      <c r="R50" s="555"/>
      <c r="S50" s="561"/>
      <c r="T50" s="631"/>
      <c r="U50" s="631"/>
      <c r="V50" s="631"/>
      <c r="W50" s="631"/>
      <c r="X50" s="631"/>
      <c r="Y50" s="631"/>
      <c r="Z50" s="631"/>
      <c r="AA50" s="631"/>
      <c r="AB50" s="631"/>
      <c r="AC50" s="631"/>
      <c r="AD50" s="631"/>
      <c r="AE50" s="631"/>
      <c r="AF50" s="631"/>
      <c r="AG50" s="631"/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31"/>
      <c r="AS50" s="631"/>
      <c r="AT50" s="631"/>
      <c r="AU50" s="631"/>
      <c r="AV50" s="631"/>
      <c r="AW50" s="631"/>
      <c r="AX50" s="631"/>
      <c r="AY50" s="631"/>
      <c r="AZ50" s="631"/>
      <c r="BA50" s="631"/>
      <c r="BB50" s="631"/>
      <c r="BC50" s="631"/>
      <c r="BD50" s="631"/>
      <c r="BE50" s="631"/>
      <c r="BF50" s="631"/>
      <c r="BG50" s="631"/>
      <c r="BH50" s="631"/>
      <c r="BI50" s="631"/>
      <c r="BJ50" s="631"/>
      <c r="BK50" s="631"/>
      <c r="BL50" s="631"/>
      <c r="BM50" s="631"/>
      <c r="BN50" s="631"/>
      <c r="BO50" s="631"/>
      <c r="BP50" s="631"/>
      <c r="BQ50" s="631"/>
      <c r="BR50" s="631"/>
      <c r="BS50" s="631"/>
      <c r="BT50" s="631"/>
      <c r="BU50" s="631"/>
      <c r="BV50" s="631"/>
      <c r="BW50" s="631"/>
      <c r="BX50" s="631"/>
      <c r="BY50" s="631"/>
      <c r="BZ50" s="631"/>
      <c r="CA50" s="631"/>
      <c r="CB50" s="631"/>
      <c r="CC50" s="631"/>
      <c r="CD50" s="631"/>
      <c r="CE50" s="631"/>
      <c r="CF50" s="631"/>
      <c r="CG50" s="631"/>
      <c r="CH50" s="631"/>
      <c r="CI50" s="631"/>
      <c r="CJ50" s="631"/>
      <c r="CK50" s="631"/>
      <c r="CL50" s="631"/>
      <c r="CM50" s="631"/>
      <c r="CN50" s="631"/>
      <c r="CO50" s="631"/>
      <c r="CP50" s="631"/>
      <c r="CQ50" s="631"/>
      <c r="CR50" s="631"/>
      <c r="CS50" s="631"/>
      <c r="CT50" s="631"/>
      <c r="CU50" s="631"/>
      <c r="CV50" s="631"/>
      <c r="CW50" s="631"/>
      <c r="CX50" s="631"/>
      <c r="CY50" s="631"/>
      <c r="CZ50" s="631"/>
      <c r="DA50" s="631"/>
      <c r="DB50" s="631"/>
      <c r="DC50" s="631"/>
      <c r="DD50" s="631"/>
      <c r="DE50" s="631"/>
      <c r="DF50" s="631"/>
      <c r="DG50" s="631"/>
      <c r="DH50" s="631"/>
      <c r="DI50" s="631"/>
      <c r="DJ50" s="631"/>
      <c r="DK50" s="631"/>
      <c r="DL50" s="631"/>
      <c r="DM50" s="631"/>
      <c r="DN50" s="631"/>
      <c r="DO50" s="631"/>
      <c r="DP50" s="631"/>
      <c r="DQ50" s="631"/>
      <c r="DR50" s="631"/>
      <c r="DS50" s="631"/>
      <c r="DT50" s="631"/>
      <c r="DU50" s="631"/>
      <c r="DV50" s="631"/>
      <c r="DW50" s="631"/>
      <c r="DX50" s="631"/>
      <c r="DY50" s="631"/>
      <c r="DZ50" s="631"/>
      <c r="EA50" s="631"/>
      <c r="EB50" s="631"/>
      <c r="EC50" s="631"/>
      <c r="ED50" s="631"/>
      <c r="EE50" s="631"/>
      <c r="EF50" s="631"/>
      <c r="EG50" s="631"/>
      <c r="EH50" s="631"/>
      <c r="EI50" s="631"/>
      <c r="EJ50" s="631"/>
      <c r="EK50" s="631"/>
      <c r="EL50" s="631"/>
      <c r="EM50" s="631"/>
      <c r="EN50" s="631"/>
      <c r="EO50" s="631"/>
      <c r="EP50" s="631"/>
    </row>
    <row r="51" spans="1:146" ht="20.399999999999999">
      <c r="A51" s="29">
        <v>12</v>
      </c>
      <c r="B51" s="119" t="s">
        <v>81</v>
      </c>
      <c r="C51" s="576"/>
      <c r="D51" s="576"/>
      <c r="E51" s="576"/>
      <c r="F51" s="40"/>
      <c r="G51" s="40"/>
      <c r="H51" s="40"/>
      <c r="I51" s="40"/>
      <c r="J51" s="40"/>
      <c r="K51" s="40"/>
      <c r="L51" s="40"/>
      <c r="M51" s="40"/>
      <c r="N51" s="40"/>
      <c r="O51" s="576">
        <f>O52</f>
        <v>4990.4362000000001</v>
      </c>
      <c r="P51" s="577">
        <v>0</v>
      </c>
      <c r="Q51" s="577">
        <v>0</v>
      </c>
      <c r="R51" s="555">
        <f>O51-P51-Q51</f>
        <v>4990.4362000000001</v>
      </c>
      <c r="S51" s="567">
        <f>R51</f>
        <v>4990.4362000000001</v>
      </c>
      <c r="T51" s="631"/>
      <c r="U51" s="631"/>
      <c r="V51" s="631"/>
      <c r="W51" s="631"/>
      <c r="X51" s="631"/>
      <c r="Y51" s="631"/>
      <c r="Z51" s="631"/>
      <c r="AA51" s="631"/>
      <c r="AB51" s="631"/>
      <c r="AC51" s="631"/>
      <c r="AD51" s="631"/>
      <c r="AE51" s="631"/>
      <c r="AF51" s="631"/>
      <c r="AG51" s="631"/>
      <c r="AH51" s="631"/>
      <c r="AI51" s="631"/>
      <c r="AJ51" s="631"/>
      <c r="AK51" s="631"/>
      <c r="AL51" s="631"/>
      <c r="AM51" s="631"/>
      <c r="AN51" s="631"/>
      <c r="AO51" s="631"/>
      <c r="AP51" s="631"/>
      <c r="AQ51" s="631"/>
      <c r="AR51" s="631"/>
      <c r="AS51" s="631"/>
      <c r="AT51" s="631"/>
      <c r="AU51" s="631"/>
      <c r="AV51" s="631"/>
      <c r="AW51" s="631"/>
      <c r="AX51" s="631"/>
      <c r="AY51" s="631"/>
      <c r="AZ51" s="631"/>
      <c r="BA51" s="631"/>
      <c r="BB51" s="631"/>
      <c r="BC51" s="631"/>
      <c r="BD51" s="631"/>
      <c r="BE51" s="631"/>
      <c r="BF51" s="631"/>
      <c r="BG51" s="631"/>
      <c r="BH51" s="631"/>
      <c r="BI51" s="631"/>
      <c r="BJ51" s="631"/>
      <c r="BK51" s="631"/>
      <c r="BL51" s="631"/>
      <c r="BM51" s="631"/>
      <c r="BN51" s="631"/>
      <c r="BO51" s="631"/>
      <c r="BP51" s="631"/>
      <c r="BQ51" s="631"/>
      <c r="BR51" s="631"/>
      <c r="BS51" s="631"/>
      <c r="BT51" s="631"/>
      <c r="BU51" s="631"/>
      <c r="BV51" s="631"/>
      <c r="BW51" s="631"/>
      <c r="BX51" s="631"/>
      <c r="BY51" s="631"/>
      <c r="BZ51" s="631"/>
      <c r="CA51" s="631"/>
      <c r="CB51" s="631"/>
      <c r="CC51" s="631"/>
      <c r="CD51" s="631"/>
      <c r="CE51" s="631"/>
      <c r="CF51" s="631"/>
      <c r="CG51" s="631"/>
      <c r="CH51" s="631"/>
      <c r="CI51" s="631"/>
      <c r="CJ51" s="631"/>
      <c r="CK51" s="631"/>
      <c r="CL51" s="631"/>
      <c r="CM51" s="631"/>
      <c r="CN51" s="631"/>
      <c r="CO51" s="631"/>
      <c r="CP51" s="631"/>
      <c r="CQ51" s="631"/>
      <c r="CR51" s="631"/>
      <c r="CS51" s="631"/>
      <c r="CT51" s="631"/>
      <c r="CU51" s="631"/>
      <c r="CV51" s="631"/>
      <c r="CW51" s="631"/>
      <c r="CX51" s="631"/>
      <c r="CY51" s="631"/>
      <c r="CZ51" s="631"/>
      <c r="DA51" s="631"/>
      <c r="DB51" s="631"/>
      <c r="DC51" s="631"/>
      <c r="DD51" s="631"/>
      <c r="DE51" s="631"/>
      <c r="DF51" s="631"/>
      <c r="DG51" s="631"/>
      <c r="DH51" s="631"/>
      <c r="DI51" s="631"/>
      <c r="DJ51" s="631"/>
      <c r="DK51" s="631"/>
      <c r="DL51" s="631"/>
      <c r="DM51" s="631"/>
      <c r="DN51" s="631"/>
      <c r="DO51" s="631"/>
      <c r="DP51" s="631"/>
      <c r="DQ51" s="631"/>
      <c r="DR51" s="631"/>
      <c r="DS51" s="631"/>
      <c r="DT51" s="631"/>
      <c r="DU51" s="631"/>
      <c r="DV51" s="631"/>
      <c r="DW51" s="631"/>
      <c r="DX51" s="631"/>
      <c r="DY51" s="631"/>
      <c r="DZ51" s="631"/>
      <c r="EA51" s="631"/>
      <c r="EB51" s="631"/>
      <c r="EC51" s="631"/>
      <c r="ED51" s="631"/>
      <c r="EE51" s="631"/>
      <c r="EF51" s="631"/>
      <c r="EG51" s="631"/>
      <c r="EH51" s="631"/>
      <c r="EI51" s="631"/>
      <c r="EJ51" s="631"/>
      <c r="EK51" s="631"/>
      <c r="EL51" s="631"/>
      <c r="EM51" s="631"/>
      <c r="EN51" s="631"/>
      <c r="EO51" s="631"/>
      <c r="EP51" s="631"/>
    </row>
    <row r="52" spans="1:146" ht="31.2">
      <c r="B52" s="372" t="s">
        <v>86</v>
      </c>
      <c r="C52" s="535">
        <v>10</v>
      </c>
      <c r="D52" s="535">
        <v>0</v>
      </c>
      <c r="E52" s="535">
        <v>20</v>
      </c>
      <c r="F52" s="374">
        <v>13645.062</v>
      </c>
      <c r="G52" s="374">
        <v>15242.8</v>
      </c>
      <c r="H52" s="374">
        <v>9677.7999999999993</v>
      </c>
      <c r="I52" s="374">
        <v>216.84</v>
      </c>
      <c r="J52" s="374">
        <v>225.6</v>
      </c>
      <c r="K52" s="374">
        <v>203.6</v>
      </c>
      <c r="L52" s="374">
        <v>1713.35</v>
      </c>
      <c r="M52" s="374">
        <v>1888.1</v>
      </c>
      <c r="N52" s="374">
        <v>2067.9</v>
      </c>
      <c r="O52" s="535">
        <f>SUM(F52:H52)*C52/100+SUM(I52:K52)*D52/100+SUM(L52:N52)*E52/100</f>
        <v>4990.4362000000001</v>
      </c>
      <c r="P52" s="403"/>
      <c r="Q52" s="403"/>
      <c r="R52" s="555"/>
      <c r="S52" s="56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31"/>
      <c r="AN52" s="631"/>
      <c r="AO52" s="631"/>
      <c r="AP52" s="631"/>
      <c r="AQ52" s="631"/>
      <c r="AR52" s="631"/>
      <c r="AS52" s="631"/>
      <c r="AT52" s="631"/>
      <c r="AU52" s="631"/>
      <c r="AV52" s="631"/>
      <c r="AW52" s="631"/>
      <c r="AX52" s="631"/>
      <c r="AY52" s="631"/>
      <c r="AZ52" s="631"/>
      <c r="BA52" s="631"/>
      <c r="BB52" s="631"/>
      <c r="BC52" s="631"/>
      <c r="BD52" s="631"/>
      <c r="BE52" s="631"/>
      <c r="BF52" s="631"/>
      <c r="BG52" s="631"/>
      <c r="BH52" s="631"/>
      <c r="BI52" s="631"/>
      <c r="BJ52" s="631"/>
      <c r="BK52" s="631"/>
      <c r="BL52" s="631"/>
      <c r="BM52" s="631"/>
      <c r="BN52" s="631"/>
      <c r="BO52" s="631"/>
      <c r="BP52" s="631"/>
      <c r="BQ52" s="631"/>
      <c r="BR52" s="631"/>
      <c r="BS52" s="631"/>
      <c r="BT52" s="631"/>
      <c r="BU52" s="631"/>
      <c r="BV52" s="631"/>
      <c r="BW52" s="631"/>
      <c r="BX52" s="631"/>
      <c r="BY52" s="631"/>
      <c r="BZ52" s="631"/>
      <c r="CA52" s="631"/>
      <c r="CB52" s="631"/>
      <c r="CC52" s="631"/>
      <c r="CD52" s="631"/>
      <c r="CE52" s="631"/>
      <c r="CF52" s="631"/>
      <c r="CG52" s="631"/>
      <c r="CH52" s="631"/>
      <c r="CI52" s="631"/>
      <c r="CJ52" s="631"/>
      <c r="CK52" s="631"/>
      <c r="CL52" s="631"/>
      <c r="CM52" s="631"/>
      <c r="CN52" s="631"/>
      <c r="CO52" s="631"/>
      <c r="CP52" s="631"/>
      <c r="CQ52" s="631"/>
      <c r="CR52" s="631"/>
      <c r="CS52" s="631"/>
      <c r="CT52" s="631"/>
      <c r="CU52" s="631"/>
      <c r="CV52" s="631"/>
      <c r="CW52" s="631"/>
      <c r="CX52" s="631"/>
      <c r="CY52" s="631"/>
      <c r="CZ52" s="631"/>
      <c r="DA52" s="631"/>
      <c r="DB52" s="631"/>
      <c r="DC52" s="631"/>
      <c r="DD52" s="631"/>
      <c r="DE52" s="631"/>
      <c r="DF52" s="631"/>
      <c r="DG52" s="631"/>
      <c r="DH52" s="631"/>
      <c r="DI52" s="631"/>
      <c r="DJ52" s="631"/>
      <c r="DK52" s="631"/>
      <c r="DL52" s="631"/>
      <c r="DM52" s="631"/>
      <c r="DN52" s="631"/>
      <c r="DO52" s="631"/>
      <c r="DP52" s="631"/>
      <c r="DQ52" s="631"/>
      <c r="DR52" s="631"/>
      <c r="DS52" s="631"/>
      <c r="DT52" s="631"/>
      <c r="DU52" s="631"/>
      <c r="DV52" s="631"/>
      <c r="DW52" s="631"/>
      <c r="DX52" s="631"/>
      <c r="DY52" s="631"/>
      <c r="DZ52" s="631"/>
      <c r="EA52" s="631"/>
      <c r="EB52" s="631"/>
      <c r="EC52" s="631"/>
      <c r="ED52" s="631"/>
      <c r="EE52" s="631"/>
      <c r="EF52" s="631"/>
      <c r="EG52" s="631"/>
      <c r="EH52" s="631"/>
      <c r="EI52" s="631"/>
      <c r="EJ52" s="631"/>
      <c r="EK52" s="631"/>
      <c r="EL52" s="631"/>
      <c r="EM52" s="631"/>
      <c r="EN52" s="631"/>
      <c r="EO52" s="631"/>
      <c r="EP52" s="631"/>
    </row>
    <row r="53" spans="1:146" ht="20.399999999999999">
      <c r="A53" s="29">
        <v>13</v>
      </c>
      <c r="B53" s="119" t="s">
        <v>82</v>
      </c>
      <c r="C53" s="576"/>
      <c r="D53" s="576"/>
      <c r="E53" s="576"/>
      <c r="F53" s="40"/>
      <c r="G53" s="40"/>
      <c r="H53" s="40"/>
      <c r="I53" s="40"/>
      <c r="J53" s="40"/>
      <c r="K53" s="40"/>
      <c r="L53" s="40"/>
      <c r="M53" s="40"/>
      <c r="N53" s="40"/>
      <c r="O53" s="576">
        <f>O54</f>
        <v>3921.1701999999996</v>
      </c>
      <c r="P53" s="577">
        <v>5842.8</v>
      </c>
      <c r="Q53" s="577">
        <v>0</v>
      </c>
      <c r="R53" s="555">
        <f>O53-P53-Q53</f>
        <v>-1921.6298000000006</v>
      </c>
      <c r="S53" s="567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31"/>
      <c r="AS53" s="631"/>
      <c r="AT53" s="631"/>
      <c r="AU53" s="631"/>
      <c r="AV53" s="631"/>
      <c r="AW53" s="631"/>
      <c r="AX53" s="631"/>
      <c r="AY53" s="631"/>
      <c r="AZ53" s="631"/>
      <c r="BA53" s="631"/>
      <c r="BB53" s="631"/>
      <c r="BC53" s="631"/>
      <c r="BD53" s="631"/>
      <c r="BE53" s="631"/>
      <c r="BF53" s="631"/>
      <c r="BG53" s="631"/>
      <c r="BH53" s="631"/>
      <c r="BI53" s="631"/>
      <c r="BJ53" s="631"/>
      <c r="BK53" s="631"/>
      <c r="BL53" s="631"/>
      <c r="BM53" s="631"/>
      <c r="BN53" s="631"/>
      <c r="BO53" s="631"/>
      <c r="BP53" s="631"/>
      <c r="BQ53" s="631"/>
      <c r="BR53" s="631"/>
      <c r="BS53" s="631"/>
      <c r="BT53" s="631"/>
      <c r="BU53" s="631"/>
      <c r="BV53" s="631"/>
      <c r="BW53" s="631"/>
      <c r="BX53" s="631"/>
      <c r="BY53" s="631"/>
      <c r="BZ53" s="631"/>
      <c r="CA53" s="631"/>
      <c r="CB53" s="631"/>
      <c r="CC53" s="631"/>
      <c r="CD53" s="631"/>
      <c r="CE53" s="631"/>
      <c r="CF53" s="631"/>
      <c r="CG53" s="631"/>
      <c r="CH53" s="631"/>
      <c r="CI53" s="631"/>
      <c r="CJ53" s="631"/>
      <c r="CK53" s="631"/>
      <c r="CL53" s="631"/>
      <c r="CM53" s="631"/>
      <c r="CN53" s="631"/>
      <c r="CO53" s="631"/>
      <c r="CP53" s="631"/>
      <c r="CQ53" s="631"/>
      <c r="CR53" s="631"/>
      <c r="CS53" s="631"/>
      <c r="CT53" s="631"/>
      <c r="CU53" s="631"/>
      <c r="CV53" s="631"/>
      <c r="CW53" s="631"/>
      <c r="CX53" s="631"/>
      <c r="CY53" s="631"/>
      <c r="CZ53" s="631"/>
      <c r="DA53" s="631"/>
      <c r="DB53" s="631"/>
      <c r="DC53" s="631"/>
      <c r="DD53" s="631"/>
      <c r="DE53" s="631"/>
      <c r="DF53" s="631"/>
      <c r="DG53" s="631"/>
      <c r="DH53" s="631"/>
      <c r="DI53" s="631"/>
      <c r="DJ53" s="631"/>
      <c r="DK53" s="631"/>
      <c r="DL53" s="631"/>
      <c r="DM53" s="631"/>
      <c r="DN53" s="631"/>
      <c r="DO53" s="631"/>
      <c r="DP53" s="631"/>
      <c r="DQ53" s="631"/>
      <c r="DR53" s="631"/>
      <c r="DS53" s="631"/>
      <c r="DT53" s="631"/>
      <c r="DU53" s="631"/>
      <c r="DV53" s="631"/>
      <c r="DW53" s="631"/>
      <c r="DX53" s="631"/>
      <c r="DY53" s="631"/>
      <c r="DZ53" s="631"/>
      <c r="EA53" s="631"/>
      <c r="EB53" s="631"/>
      <c r="EC53" s="631"/>
      <c r="ED53" s="631"/>
      <c r="EE53" s="631"/>
      <c r="EF53" s="631"/>
      <c r="EG53" s="631"/>
      <c r="EH53" s="631"/>
      <c r="EI53" s="631"/>
      <c r="EJ53" s="631"/>
      <c r="EK53" s="631"/>
      <c r="EL53" s="631"/>
      <c r="EM53" s="631"/>
      <c r="EN53" s="631"/>
      <c r="EO53" s="631"/>
      <c r="EP53" s="631"/>
    </row>
    <row r="54" spans="1:146" ht="31.2">
      <c r="B54" s="372" t="s">
        <v>86</v>
      </c>
      <c r="C54" s="535">
        <v>10</v>
      </c>
      <c r="D54" s="535">
        <v>10</v>
      </c>
      <c r="E54" s="535">
        <v>0</v>
      </c>
      <c r="F54" s="374">
        <v>13645.062</v>
      </c>
      <c r="G54" s="374">
        <v>15242.8</v>
      </c>
      <c r="H54" s="374">
        <v>9677.7999999999993</v>
      </c>
      <c r="I54" s="374">
        <v>216.84</v>
      </c>
      <c r="J54" s="374">
        <v>225.6</v>
      </c>
      <c r="K54" s="374">
        <v>203.6</v>
      </c>
      <c r="L54" s="374">
        <v>1713.35</v>
      </c>
      <c r="M54" s="374">
        <v>1888.1</v>
      </c>
      <c r="N54" s="374">
        <v>2067.9</v>
      </c>
      <c r="O54" s="535">
        <f>SUM(F54:H54)*C54/100+SUM(I54:K54)*D54/100+SUM(L54:N54)*E54/100</f>
        <v>3921.1701999999996</v>
      </c>
      <c r="P54" s="403"/>
      <c r="Q54" s="403"/>
      <c r="R54" s="555"/>
      <c r="S54" s="56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31"/>
      <c r="AS54" s="631"/>
      <c r="AT54" s="631"/>
      <c r="AU54" s="631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631"/>
      <c r="BR54" s="631"/>
      <c r="BS54" s="631"/>
      <c r="BT54" s="631"/>
      <c r="BU54" s="631"/>
      <c r="BV54" s="631"/>
      <c r="BW54" s="631"/>
      <c r="BX54" s="631"/>
      <c r="BY54" s="631"/>
      <c r="BZ54" s="631"/>
      <c r="CA54" s="631"/>
      <c r="CB54" s="631"/>
      <c r="CC54" s="631"/>
      <c r="CD54" s="631"/>
      <c r="CE54" s="631"/>
      <c r="CF54" s="631"/>
      <c r="CG54" s="631"/>
      <c r="CH54" s="631"/>
      <c r="CI54" s="631"/>
      <c r="CJ54" s="631"/>
      <c r="CK54" s="631"/>
      <c r="CL54" s="631"/>
      <c r="CM54" s="631"/>
      <c r="CN54" s="631"/>
      <c r="CO54" s="631"/>
      <c r="CP54" s="631"/>
      <c r="CQ54" s="631"/>
      <c r="CR54" s="631"/>
      <c r="CS54" s="631"/>
      <c r="CT54" s="631"/>
      <c r="CU54" s="631"/>
      <c r="CV54" s="631"/>
      <c r="CW54" s="631"/>
      <c r="CX54" s="631"/>
      <c r="CY54" s="631"/>
      <c r="CZ54" s="631"/>
      <c r="DA54" s="631"/>
      <c r="DB54" s="631"/>
      <c r="DC54" s="631"/>
      <c r="DD54" s="631"/>
      <c r="DE54" s="631"/>
      <c r="DF54" s="631"/>
      <c r="DG54" s="631"/>
      <c r="DH54" s="631"/>
      <c r="DI54" s="631"/>
      <c r="DJ54" s="631"/>
      <c r="DK54" s="631"/>
      <c r="DL54" s="631"/>
      <c r="DM54" s="631"/>
      <c r="DN54" s="631"/>
      <c r="DO54" s="631"/>
      <c r="DP54" s="631"/>
      <c r="DQ54" s="631"/>
      <c r="DR54" s="631"/>
      <c r="DS54" s="631"/>
      <c r="DT54" s="631"/>
      <c r="DU54" s="631"/>
      <c r="DV54" s="631"/>
      <c r="DW54" s="631"/>
      <c r="DX54" s="631"/>
      <c r="DY54" s="631"/>
      <c r="DZ54" s="631"/>
      <c r="EA54" s="631"/>
      <c r="EB54" s="631"/>
      <c r="EC54" s="631"/>
      <c r="ED54" s="631"/>
      <c r="EE54" s="631"/>
      <c r="EF54" s="631"/>
      <c r="EG54" s="631"/>
      <c r="EH54" s="631"/>
      <c r="EI54" s="631"/>
      <c r="EJ54" s="631"/>
      <c r="EK54" s="631"/>
      <c r="EL54" s="631"/>
      <c r="EM54" s="631"/>
      <c r="EN54" s="631"/>
      <c r="EO54" s="631"/>
      <c r="EP54" s="631"/>
    </row>
    <row r="55" spans="1:146" ht="20.399999999999999">
      <c r="A55" s="29">
        <v>14</v>
      </c>
      <c r="B55" s="578" t="s">
        <v>83</v>
      </c>
      <c r="C55" s="576"/>
      <c r="D55" s="576"/>
      <c r="E55" s="576"/>
      <c r="F55" s="40"/>
      <c r="G55" s="40"/>
      <c r="H55" s="40"/>
      <c r="I55" s="40"/>
      <c r="J55" s="40"/>
      <c r="K55" s="40"/>
      <c r="L55" s="40"/>
      <c r="M55" s="40"/>
      <c r="N55" s="40"/>
      <c r="O55" s="576">
        <f>O56</f>
        <v>0</v>
      </c>
      <c r="P55" s="577">
        <v>3340.3</v>
      </c>
      <c r="Q55" s="577">
        <v>1036</v>
      </c>
      <c r="R55" s="555">
        <f>O55-P55-Q55</f>
        <v>-4376.3</v>
      </c>
      <c r="S55" s="579"/>
      <c r="T55" s="631"/>
      <c r="U55" s="631"/>
      <c r="V55" s="631"/>
      <c r="W55" s="631"/>
      <c r="X55" s="631"/>
      <c r="Y55" s="631"/>
      <c r="Z55" s="631"/>
      <c r="AA55" s="631"/>
      <c r="AB55" s="631"/>
      <c r="AC55" s="631"/>
      <c r="AD55" s="631"/>
      <c r="AE55" s="631"/>
      <c r="AF55" s="631"/>
      <c r="AG55" s="631"/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31"/>
      <c r="AT55" s="631"/>
      <c r="AU55" s="631"/>
      <c r="AV55" s="631"/>
      <c r="AW55" s="631"/>
      <c r="AX55" s="631"/>
      <c r="AY55" s="631"/>
      <c r="AZ55" s="631"/>
      <c r="BA55" s="631"/>
      <c r="BB55" s="631"/>
      <c r="BC55" s="631"/>
      <c r="BD55" s="631"/>
      <c r="BE55" s="631"/>
      <c r="BF55" s="631"/>
      <c r="BG55" s="631"/>
      <c r="BH55" s="631"/>
      <c r="BI55" s="631"/>
      <c r="BJ55" s="631"/>
      <c r="BK55" s="631"/>
      <c r="BL55" s="631"/>
      <c r="BM55" s="631"/>
      <c r="BN55" s="631"/>
      <c r="BO55" s="631"/>
      <c r="BP55" s="631"/>
      <c r="BQ55" s="631"/>
      <c r="BR55" s="631"/>
      <c r="BS55" s="631"/>
      <c r="BT55" s="631"/>
      <c r="BU55" s="631"/>
      <c r="BV55" s="631"/>
      <c r="BW55" s="631"/>
      <c r="BX55" s="631"/>
      <c r="BY55" s="631"/>
      <c r="BZ55" s="631"/>
      <c r="CA55" s="631"/>
      <c r="CB55" s="631"/>
      <c r="CC55" s="631"/>
      <c r="CD55" s="631"/>
      <c r="CE55" s="631"/>
      <c r="CF55" s="631"/>
      <c r="CG55" s="631"/>
      <c r="CH55" s="631"/>
      <c r="CI55" s="631"/>
      <c r="CJ55" s="631"/>
      <c r="CK55" s="631"/>
      <c r="CL55" s="631"/>
      <c r="CM55" s="631"/>
      <c r="CN55" s="631"/>
      <c r="CO55" s="631"/>
      <c r="CP55" s="631"/>
      <c r="CQ55" s="631"/>
      <c r="CR55" s="631"/>
      <c r="CS55" s="631"/>
      <c r="CT55" s="631"/>
      <c r="CU55" s="631"/>
      <c r="CV55" s="631"/>
      <c r="CW55" s="631"/>
      <c r="CX55" s="631"/>
      <c r="CY55" s="631"/>
      <c r="CZ55" s="631"/>
      <c r="DA55" s="631"/>
      <c r="DB55" s="631"/>
      <c r="DC55" s="631"/>
      <c r="DD55" s="631"/>
      <c r="DE55" s="631"/>
      <c r="DF55" s="631"/>
      <c r="DG55" s="631"/>
      <c r="DH55" s="631"/>
      <c r="DI55" s="631"/>
      <c r="DJ55" s="631"/>
      <c r="DK55" s="631"/>
      <c r="DL55" s="631"/>
      <c r="DM55" s="631"/>
      <c r="DN55" s="631"/>
      <c r="DO55" s="631"/>
      <c r="DP55" s="631"/>
      <c r="DQ55" s="631"/>
      <c r="DR55" s="631"/>
      <c r="DS55" s="631"/>
      <c r="DT55" s="631"/>
      <c r="DU55" s="631"/>
      <c r="DV55" s="631"/>
      <c r="DW55" s="631"/>
      <c r="DX55" s="631"/>
      <c r="DY55" s="631"/>
      <c r="DZ55" s="631"/>
      <c r="EA55" s="631"/>
      <c r="EB55" s="631"/>
      <c r="EC55" s="631"/>
      <c r="ED55" s="631"/>
      <c r="EE55" s="631"/>
      <c r="EF55" s="631"/>
      <c r="EG55" s="631"/>
      <c r="EH55" s="631"/>
      <c r="EI55" s="631"/>
      <c r="EJ55" s="631"/>
      <c r="EK55" s="631"/>
      <c r="EL55" s="631"/>
      <c r="EM55" s="631"/>
      <c r="EN55" s="631"/>
      <c r="EO55" s="631"/>
      <c r="EP55" s="631"/>
    </row>
    <row r="56" spans="1:146" ht="31.2">
      <c r="B56" s="372" t="s">
        <v>87</v>
      </c>
      <c r="C56" s="535">
        <v>0</v>
      </c>
      <c r="D56" s="535">
        <v>0</v>
      </c>
      <c r="E56" s="535">
        <v>0</v>
      </c>
      <c r="F56" s="374">
        <v>3202.79</v>
      </c>
      <c r="G56" s="374">
        <v>1360</v>
      </c>
      <c r="H56" s="374">
        <v>1460</v>
      </c>
      <c r="I56" s="374">
        <v>432.18900000000002</v>
      </c>
      <c r="J56" s="374">
        <v>210</v>
      </c>
      <c r="K56" s="374">
        <v>350</v>
      </c>
      <c r="L56" s="374">
        <v>0</v>
      </c>
      <c r="M56" s="374">
        <v>0</v>
      </c>
      <c r="N56" s="374">
        <v>0</v>
      </c>
      <c r="O56" s="535">
        <f>SUM(F56:H56)*C56/100+SUM(I56:K56)*D56/100+SUM(L56:N56)*E56/100</f>
        <v>0</v>
      </c>
      <c r="P56" s="403"/>
      <c r="Q56" s="403"/>
      <c r="R56" s="555"/>
      <c r="S56" s="561"/>
      <c r="T56" s="631"/>
      <c r="U56" s="631"/>
      <c r="V56" s="631"/>
      <c r="W56" s="631"/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31"/>
      <c r="AT56" s="631"/>
      <c r="AU56" s="631"/>
      <c r="AV56" s="631"/>
      <c r="AW56" s="631"/>
      <c r="AX56" s="631"/>
      <c r="AY56" s="631"/>
      <c r="AZ56" s="631"/>
      <c r="BA56" s="631"/>
      <c r="BB56" s="631"/>
      <c r="BC56" s="631"/>
      <c r="BD56" s="631"/>
      <c r="BE56" s="631"/>
      <c r="BF56" s="631"/>
      <c r="BG56" s="631"/>
      <c r="BH56" s="631"/>
      <c r="BI56" s="631"/>
      <c r="BJ56" s="631"/>
      <c r="BK56" s="631"/>
      <c r="BL56" s="631"/>
      <c r="BM56" s="631"/>
      <c r="BN56" s="631"/>
      <c r="BO56" s="631"/>
      <c r="BP56" s="631"/>
      <c r="BQ56" s="631"/>
      <c r="BR56" s="631"/>
      <c r="BS56" s="631"/>
      <c r="BT56" s="631"/>
      <c r="BU56" s="631"/>
      <c r="BV56" s="631"/>
      <c r="BW56" s="631"/>
      <c r="BX56" s="631"/>
      <c r="BY56" s="631"/>
      <c r="BZ56" s="631"/>
      <c r="CA56" s="631"/>
      <c r="CB56" s="631"/>
      <c r="CC56" s="631"/>
      <c r="CD56" s="631"/>
      <c r="CE56" s="631"/>
      <c r="CF56" s="631"/>
      <c r="CG56" s="631"/>
      <c r="CH56" s="631"/>
      <c r="CI56" s="631"/>
      <c r="CJ56" s="631"/>
      <c r="CK56" s="631"/>
      <c r="CL56" s="631"/>
      <c r="CM56" s="631"/>
      <c r="CN56" s="631"/>
      <c r="CO56" s="631"/>
      <c r="CP56" s="631"/>
      <c r="CQ56" s="631"/>
      <c r="CR56" s="631"/>
      <c r="CS56" s="631"/>
      <c r="CT56" s="631"/>
      <c r="CU56" s="631"/>
      <c r="CV56" s="631"/>
      <c r="CW56" s="631"/>
      <c r="CX56" s="631"/>
      <c r="CY56" s="631"/>
      <c r="CZ56" s="631"/>
      <c r="DA56" s="631"/>
      <c r="DB56" s="631"/>
      <c r="DC56" s="631"/>
      <c r="DD56" s="631"/>
      <c r="DE56" s="631"/>
      <c r="DF56" s="631"/>
      <c r="DG56" s="631"/>
      <c r="DH56" s="631"/>
      <c r="DI56" s="631"/>
      <c r="DJ56" s="631"/>
      <c r="DK56" s="631"/>
      <c r="DL56" s="631"/>
      <c r="DM56" s="631"/>
      <c r="DN56" s="631"/>
      <c r="DO56" s="631"/>
      <c r="DP56" s="631"/>
      <c r="DQ56" s="631"/>
      <c r="DR56" s="631"/>
      <c r="DS56" s="631"/>
      <c r="DT56" s="631"/>
      <c r="DU56" s="631"/>
      <c r="DV56" s="631"/>
      <c r="DW56" s="631"/>
      <c r="DX56" s="631"/>
      <c r="DY56" s="631"/>
      <c r="DZ56" s="631"/>
      <c r="EA56" s="631"/>
      <c r="EB56" s="631"/>
      <c r="EC56" s="631"/>
      <c r="ED56" s="631"/>
      <c r="EE56" s="631"/>
      <c r="EF56" s="631"/>
      <c r="EG56" s="631"/>
      <c r="EH56" s="631"/>
      <c r="EI56" s="631"/>
      <c r="EJ56" s="631"/>
      <c r="EK56" s="631"/>
      <c r="EL56" s="631"/>
      <c r="EM56" s="631"/>
      <c r="EN56" s="631"/>
      <c r="EO56" s="631"/>
      <c r="EP56" s="631"/>
    </row>
    <row r="57" spans="1:146" ht="20.399999999999999">
      <c r="A57" s="29">
        <v>15</v>
      </c>
      <c r="B57" s="578" t="s">
        <v>84</v>
      </c>
      <c r="C57" s="576"/>
      <c r="D57" s="576"/>
      <c r="E57" s="576"/>
      <c r="F57" s="40"/>
      <c r="G57" s="40"/>
      <c r="H57" s="40"/>
      <c r="I57" s="40"/>
      <c r="J57" s="40"/>
      <c r="K57" s="40"/>
      <c r="L57" s="40"/>
      <c r="M57" s="40"/>
      <c r="N57" s="40"/>
      <c r="O57" s="576">
        <f>O58</f>
        <v>0</v>
      </c>
      <c r="P57" s="577">
        <v>1384.3</v>
      </c>
      <c r="Q57" s="577">
        <v>0</v>
      </c>
      <c r="R57" s="555">
        <f>O57-P57-Q57</f>
        <v>-1384.3</v>
      </c>
      <c r="S57" s="579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1"/>
      <c r="AW57" s="631"/>
      <c r="AX57" s="631"/>
      <c r="AY57" s="631"/>
      <c r="AZ57" s="631"/>
      <c r="BA57" s="631"/>
      <c r="BB57" s="631"/>
      <c r="BC57" s="631"/>
      <c r="BD57" s="631"/>
      <c r="BE57" s="631"/>
      <c r="BF57" s="631"/>
      <c r="BG57" s="631"/>
      <c r="BH57" s="631"/>
      <c r="BI57" s="631"/>
      <c r="BJ57" s="631"/>
      <c r="BK57" s="631"/>
      <c r="BL57" s="631"/>
      <c r="BM57" s="631"/>
      <c r="BN57" s="631"/>
      <c r="BO57" s="631"/>
      <c r="BP57" s="631"/>
      <c r="BQ57" s="631"/>
      <c r="BR57" s="631"/>
      <c r="BS57" s="631"/>
      <c r="BT57" s="631"/>
      <c r="BU57" s="631"/>
      <c r="BV57" s="631"/>
      <c r="BW57" s="631"/>
      <c r="BX57" s="631"/>
      <c r="BY57" s="631"/>
      <c r="BZ57" s="631"/>
      <c r="CA57" s="631"/>
      <c r="CB57" s="631"/>
      <c r="CC57" s="631"/>
      <c r="CD57" s="631"/>
      <c r="CE57" s="631"/>
      <c r="CF57" s="631"/>
      <c r="CG57" s="631"/>
      <c r="CH57" s="631"/>
      <c r="CI57" s="631"/>
      <c r="CJ57" s="631"/>
      <c r="CK57" s="631"/>
      <c r="CL57" s="631"/>
      <c r="CM57" s="631"/>
      <c r="CN57" s="631"/>
      <c r="CO57" s="631"/>
      <c r="CP57" s="631"/>
      <c r="CQ57" s="631"/>
      <c r="CR57" s="631"/>
      <c r="CS57" s="631"/>
      <c r="CT57" s="631"/>
      <c r="CU57" s="631"/>
      <c r="CV57" s="631"/>
      <c r="CW57" s="631"/>
      <c r="CX57" s="631"/>
      <c r="CY57" s="631"/>
      <c r="CZ57" s="631"/>
      <c r="DA57" s="631"/>
      <c r="DB57" s="631"/>
      <c r="DC57" s="631"/>
      <c r="DD57" s="631"/>
      <c r="DE57" s="631"/>
      <c r="DF57" s="631"/>
      <c r="DG57" s="631"/>
      <c r="DH57" s="631"/>
      <c r="DI57" s="631"/>
      <c r="DJ57" s="631"/>
      <c r="DK57" s="631"/>
      <c r="DL57" s="631"/>
      <c r="DM57" s="631"/>
      <c r="DN57" s="631"/>
      <c r="DO57" s="631"/>
      <c r="DP57" s="631"/>
      <c r="DQ57" s="631"/>
      <c r="DR57" s="631"/>
      <c r="DS57" s="631"/>
      <c r="DT57" s="631"/>
      <c r="DU57" s="631"/>
      <c r="DV57" s="631"/>
      <c r="DW57" s="631"/>
      <c r="DX57" s="631"/>
      <c r="DY57" s="631"/>
      <c r="DZ57" s="631"/>
      <c r="EA57" s="631"/>
      <c r="EB57" s="631"/>
      <c r="EC57" s="631"/>
      <c r="ED57" s="631"/>
      <c r="EE57" s="631"/>
      <c r="EF57" s="631"/>
      <c r="EG57" s="631"/>
      <c r="EH57" s="631"/>
      <c r="EI57" s="631"/>
      <c r="EJ57" s="631"/>
      <c r="EK57" s="631"/>
      <c r="EL57" s="631"/>
      <c r="EM57" s="631"/>
      <c r="EN57" s="631"/>
      <c r="EO57" s="631"/>
      <c r="EP57" s="631"/>
    </row>
    <row r="58" spans="1:146" ht="31.2">
      <c r="B58" s="372" t="s">
        <v>87</v>
      </c>
      <c r="C58" s="535">
        <v>0</v>
      </c>
      <c r="D58" s="535">
        <v>0</v>
      </c>
      <c r="E58" s="535">
        <v>0</v>
      </c>
      <c r="F58" s="374">
        <v>3202.79</v>
      </c>
      <c r="G58" s="374">
        <v>1360</v>
      </c>
      <c r="H58" s="374">
        <v>1460</v>
      </c>
      <c r="I58" s="374">
        <v>432.18900000000002</v>
      </c>
      <c r="J58" s="374">
        <v>210</v>
      </c>
      <c r="K58" s="374">
        <v>350</v>
      </c>
      <c r="L58" s="374">
        <v>0</v>
      </c>
      <c r="M58" s="374">
        <v>0</v>
      </c>
      <c r="N58" s="374">
        <v>0</v>
      </c>
      <c r="O58" s="535">
        <f>SUM(F58:H58)*C58/100+SUM(I58:K58)*D58/100+SUM(L58:N58)*E58/100</f>
        <v>0</v>
      </c>
      <c r="P58" s="403"/>
      <c r="Q58" s="403"/>
      <c r="R58" s="555"/>
      <c r="S58" s="561"/>
      <c r="T58" s="631"/>
      <c r="U58" s="631"/>
      <c r="V58" s="631"/>
      <c r="W58" s="631"/>
      <c r="X58" s="631"/>
      <c r="Y58" s="631"/>
      <c r="Z58" s="631"/>
      <c r="AA58" s="631"/>
      <c r="AB58" s="631"/>
      <c r="AC58" s="631"/>
      <c r="AD58" s="631"/>
      <c r="AE58" s="631"/>
      <c r="AF58" s="631"/>
      <c r="AG58" s="631"/>
      <c r="AH58" s="631"/>
      <c r="AI58" s="631"/>
      <c r="AJ58" s="631"/>
      <c r="AK58" s="631"/>
      <c r="AL58" s="631"/>
      <c r="AM58" s="631"/>
      <c r="AN58" s="631"/>
      <c r="AO58" s="631"/>
      <c r="AP58" s="631"/>
      <c r="AQ58" s="631"/>
      <c r="AR58" s="631"/>
      <c r="AS58" s="631"/>
      <c r="AT58" s="631"/>
      <c r="AU58" s="631"/>
      <c r="AV58" s="631"/>
      <c r="AW58" s="631"/>
      <c r="AX58" s="631"/>
      <c r="AY58" s="631"/>
      <c r="AZ58" s="631"/>
      <c r="BA58" s="631"/>
      <c r="BB58" s="631"/>
      <c r="BC58" s="631"/>
      <c r="BD58" s="631"/>
      <c r="BE58" s="631"/>
      <c r="BF58" s="631"/>
      <c r="BG58" s="631"/>
      <c r="BH58" s="631"/>
      <c r="BI58" s="631"/>
      <c r="BJ58" s="631"/>
      <c r="BK58" s="631"/>
      <c r="BL58" s="631"/>
      <c r="BM58" s="631"/>
      <c r="BN58" s="631"/>
      <c r="BO58" s="631"/>
      <c r="BP58" s="631"/>
      <c r="BQ58" s="631"/>
      <c r="BR58" s="631"/>
      <c r="BS58" s="631"/>
      <c r="BT58" s="631"/>
      <c r="BU58" s="631"/>
      <c r="BV58" s="631"/>
      <c r="BW58" s="631"/>
      <c r="BX58" s="631"/>
      <c r="BY58" s="631"/>
      <c r="BZ58" s="631"/>
      <c r="CA58" s="631"/>
      <c r="CB58" s="631"/>
      <c r="CC58" s="631"/>
      <c r="CD58" s="631"/>
      <c r="CE58" s="631"/>
      <c r="CF58" s="631"/>
      <c r="CG58" s="631"/>
      <c r="CH58" s="631"/>
      <c r="CI58" s="631"/>
      <c r="CJ58" s="631"/>
      <c r="CK58" s="631"/>
      <c r="CL58" s="631"/>
      <c r="CM58" s="631"/>
      <c r="CN58" s="631"/>
      <c r="CO58" s="631"/>
      <c r="CP58" s="631"/>
      <c r="CQ58" s="631"/>
      <c r="CR58" s="631"/>
      <c r="CS58" s="631"/>
      <c r="CT58" s="631"/>
      <c r="CU58" s="631"/>
      <c r="CV58" s="631"/>
      <c r="CW58" s="631"/>
      <c r="CX58" s="631"/>
      <c r="CY58" s="631"/>
      <c r="CZ58" s="631"/>
      <c r="DA58" s="631"/>
      <c r="DB58" s="631"/>
      <c r="DC58" s="631"/>
      <c r="DD58" s="631"/>
      <c r="DE58" s="631"/>
      <c r="DF58" s="631"/>
      <c r="DG58" s="631"/>
      <c r="DH58" s="631"/>
      <c r="DI58" s="631"/>
      <c r="DJ58" s="631"/>
      <c r="DK58" s="631"/>
      <c r="DL58" s="631"/>
      <c r="DM58" s="631"/>
      <c r="DN58" s="631"/>
      <c r="DO58" s="631"/>
      <c r="DP58" s="631"/>
      <c r="DQ58" s="631"/>
      <c r="DR58" s="631"/>
      <c r="DS58" s="631"/>
      <c r="DT58" s="631"/>
      <c r="DU58" s="631"/>
      <c r="DV58" s="631"/>
      <c r="DW58" s="631"/>
      <c r="DX58" s="631"/>
      <c r="DY58" s="631"/>
      <c r="DZ58" s="631"/>
      <c r="EA58" s="631"/>
      <c r="EB58" s="631"/>
      <c r="EC58" s="631"/>
      <c r="ED58" s="631"/>
      <c r="EE58" s="631"/>
      <c r="EF58" s="631"/>
      <c r="EG58" s="631"/>
      <c r="EH58" s="631"/>
      <c r="EI58" s="631"/>
      <c r="EJ58" s="631"/>
      <c r="EK58" s="631"/>
      <c r="EL58" s="631"/>
      <c r="EM58" s="631"/>
      <c r="EN58" s="631"/>
      <c r="EO58" s="631"/>
      <c r="EP58" s="631"/>
    </row>
    <row r="59" spans="1:146" ht="20.399999999999999">
      <c r="A59" s="29">
        <v>16</v>
      </c>
      <c r="B59" s="466" t="s">
        <v>85</v>
      </c>
      <c r="C59" s="576"/>
      <c r="D59" s="576"/>
      <c r="E59" s="576"/>
      <c r="F59" s="40"/>
      <c r="G59" s="40"/>
      <c r="H59" s="40"/>
      <c r="I59" s="40"/>
      <c r="J59" s="40"/>
      <c r="K59" s="40"/>
      <c r="L59" s="40"/>
      <c r="M59" s="40"/>
      <c r="N59" s="40"/>
      <c r="O59" s="576">
        <f>O60+O61</f>
        <v>2388.1643000000004</v>
      </c>
      <c r="P59" s="577">
        <v>0</v>
      </c>
      <c r="Q59" s="577">
        <v>0</v>
      </c>
      <c r="R59" s="555">
        <f>O59-P59-Q59</f>
        <v>2388.1643000000004</v>
      </c>
      <c r="S59" s="567">
        <f>R59</f>
        <v>2388.1643000000004</v>
      </c>
      <c r="T59" s="631"/>
      <c r="U59" s="631"/>
      <c r="V59" s="631"/>
      <c r="W59" s="631"/>
      <c r="X59" s="631"/>
      <c r="Y59" s="631"/>
      <c r="Z59" s="631"/>
      <c r="AA59" s="631"/>
      <c r="AB59" s="631"/>
      <c r="AC59" s="631"/>
      <c r="AD59" s="631"/>
      <c r="AE59" s="631"/>
      <c r="AF59" s="631"/>
      <c r="AG59" s="631"/>
      <c r="AH59" s="631"/>
      <c r="AI59" s="631"/>
      <c r="AJ59" s="631"/>
      <c r="AK59" s="631"/>
      <c r="AL59" s="631"/>
      <c r="AM59" s="631"/>
      <c r="AN59" s="631"/>
      <c r="AO59" s="631"/>
      <c r="AP59" s="631"/>
      <c r="AQ59" s="631"/>
      <c r="AR59" s="631"/>
      <c r="AS59" s="631"/>
      <c r="AT59" s="631"/>
      <c r="AU59" s="631"/>
      <c r="AV59" s="631"/>
      <c r="AW59" s="631"/>
      <c r="AX59" s="631"/>
      <c r="AY59" s="631"/>
      <c r="AZ59" s="631"/>
      <c r="BA59" s="631"/>
      <c r="BB59" s="631"/>
      <c r="BC59" s="631"/>
      <c r="BD59" s="631"/>
      <c r="BE59" s="631"/>
      <c r="BF59" s="631"/>
      <c r="BG59" s="631"/>
      <c r="BH59" s="631"/>
      <c r="BI59" s="631"/>
      <c r="BJ59" s="631"/>
      <c r="BK59" s="631"/>
      <c r="BL59" s="631"/>
      <c r="BM59" s="631"/>
      <c r="BN59" s="631"/>
      <c r="BO59" s="631"/>
      <c r="BP59" s="631"/>
      <c r="BQ59" s="631"/>
      <c r="BR59" s="631"/>
      <c r="BS59" s="631"/>
      <c r="BT59" s="631"/>
      <c r="BU59" s="631"/>
      <c r="BV59" s="631"/>
      <c r="BW59" s="631"/>
      <c r="BX59" s="631"/>
      <c r="BY59" s="631"/>
      <c r="BZ59" s="631"/>
      <c r="CA59" s="631"/>
      <c r="CB59" s="631"/>
      <c r="CC59" s="631"/>
      <c r="CD59" s="631"/>
      <c r="CE59" s="631"/>
      <c r="CF59" s="631"/>
      <c r="CG59" s="631"/>
      <c r="CH59" s="631"/>
      <c r="CI59" s="631"/>
      <c r="CJ59" s="631"/>
      <c r="CK59" s="631"/>
      <c r="CL59" s="631"/>
      <c r="CM59" s="631"/>
      <c r="CN59" s="631"/>
      <c r="CO59" s="631"/>
      <c r="CP59" s="631"/>
      <c r="CQ59" s="631"/>
      <c r="CR59" s="631"/>
      <c r="CS59" s="631"/>
      <c r="CT59" s="631"/>
      <c r="CU59" s="631"/>
      <c r="CV59" s="631"/>
      <c r="CW59" s="631"/>
      <c r="CX59" s="631"/>
      <c r="CY59" s="631"/>
      <c r="CZ59" s="631"/>
      <c r="DA59" s="631"/>
      <c r="DB59" s="631"/>
      <c r="DC59" s="631"/>
      <c r="DD59" s="631"/>
      <c r="DE59" s="631"/>
      <c r="DF59" s="631"/>
      <c r="DG59" s="631"/>
      <c r="DH59" s="631"/>
      <c r="DI59" s="631"/>
      <c r="DJ59" s="631"/>
      <c r="DK59" s="631"/>
      <c r="DL59" s="631"/>
      <c r="DM59" s="631"/>
      <c r="DN59" s="631"/>
      <c r="DO59" s="631"/>
      <c r="DP59" s="631"/>
      <c r="DQ59" s="631"/>
      <c r="DR59" s="631"/>
      <c r="DS59" s="631"/>
      <c r="DT59" s="631"/>
      <c r="DU59" s="631"/>
      <c r="DV59" s="631"/>
      <c r="DW59" s="631"/>
      <c r="DX59" s="631"/>
      <c r="DY59" s="631"/>
      <c r="DZ59" s="631"/>
      <c r="EA59" s="631"/>
      <c r="EB59" s="631"/>
      <c r="EC59" s="631"/>
      <c r="ED59" s="631"/>
      <c r="EE59" s="631"/>
      <c r="EF59" s="631"/>
      <c r="EG59" s="631"/>
      <c r="EH59" s="631"/>
      <c r="EI59" s="631"/>
      <c r="EJ59" s="631"/>
      <c r="EK59" s="631"/>
      <c r="EL59" s="631"/>
      <c r="EM59" s="631"/>
      <c r="EN59" s="631"/>
      <c r="EO59" s="631"/>
      <c r="EP59" s="631"/>
    </row>
    <row r="60" spans="1:146" ht="31.2">
      <c r="B60" s="372" t="s">
        <v>86</v>
      </c>
      <c r="C60" s="535">
        <v>0</v>
      </c>
      <c r="D60" s="535">
        <v>0</v>
      </c>
      <c r="E60" s="535">
        <v>10</v>
      </c>
      <c r="F60" s="374">
        <v>13645.062</v>
      </c>
      <c r="G60" s="374">
        <v>15242.8</v>
      </c>
      <c r="H60" s="374">
        <v>9677.7999999999993</v>
      </c>
      <c r="I60" s="374">
        <v>216.84</v>
      </c>
      <c r="J60" s="374">
        <v>225.6</v>
      </c>
      <c r="K60" s="374">
        <v>203.6</v>
      </c>
      <c r="L60" s="374">
        <v>1713.35</v>
      </c>
      <c r="M60" s="374">
        <v>1888.1</v>
      </c>
      <c r="N60" s="374">
        <v>2067.9</v>
      </c>
      <c r="O60" s="535">
        <f>SUM(F60:H60)*C60/100+SUM(I60:K60)*D60/100+SUM(L60:N60)*E60/100</f>
        <v>566.93499999999995</v>
      </c>
      <c r="P60" s="403"/>
      <c r="Q60" s="403"/>
      <c r="R60" s="555"/>
      <c r="S60" s="56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31"/>
      <c r="AN60" s="631"/>
      <c r="AO60" s="631"/>
      <c r="AP60" s="631"/>
      <c r="AQ60" s="631"/>
      <c r="AR60" s="631"/>
      <c r="AS60" s="631"/>
      <c r="AT60" s="631"/>
      <c r="AU60" s="631"/>
      <c r="AV60" s="631"/>
      <c r="AW60" s="631"/>
      <c r="AX60" s="631"/>
      <c r="AY60" s="631"/>
      <c r="AZ60" s="631"/>
      <c r="BA60" s="631"/>
      <c r="BB60" s="631"/>
      <c r="BC60" s="631"/>
      <c r="BD60" s="631"/>
      <c r="BE60" s="631"/>
      <c r="BF60" s="631"/>
      <c r="BG60" s="631"/>
      <c r="BH60" s="631"/>
      <c r="BI60" s="631"/>
      <c r="BJ60" s="631"/>
      <c r="BK60" s="631"/>
      <c r="BL60" s="631"/>
      <c r="BM60" s="631"/>
      <c r="BN60" s="631"/>
      <c r="BO60" s="631"/>
      <c r="BP60" s="631"/>
      <c r="BQ60" s="631"/>
      <c r="BR60" s="631"/>
      <c r="BS60" s="631"/>
      <c r="BT60" s="631"/>
      <c r="BU60" s="631"/>
      <c r="BV60" s="631"/>
      <c r="BW60" s="631"/>
      <c r="BX60" s="631"/>
      <c r="BY60" s="631"/>
      <c r="BZ60" s="631"/>
      <c r="CA60" s="631"/>
      <c r="CB60" s="631"/>
      <c r="CC60" s="631"/>
      <c r="CD60" s="631"/>
      <c r="CE60" s="631"/>
      <c r="CF60" s="631"/>
      <c r="CG60" s="631"/>
      <c r="CH60" s="631"/>
      <c r="CI60" s="631"/>
      <c r="CJ60" s="631"/>
      <c r="CK60" s="631"/>
      <c r="CL60" s="631"/>
      <c r="CM60" s="631"/>
      <c r="CN60" s="631"/>
      <c r="CO60" s="631"/>
      <c r="CP60" s="631"/>
      <c r="CQ60" s="631"/>
      <c r="CR60" s="631"/>
      <c r="CS60" s="631"/>
      <c r="CT60" s="631"/>
      <c r="CU60" s="631"/>
      <c r="CV60" s="631"/>
      <c r="CW60" s="631"/>
      <c r="CX60" s="631"/>
      <c r="CY60" s="631"/>
      <c r="CZ60" s="631"/>
      <c r="DA60" s="631"/>
      <c r="DB60" s="631"/>
      <c r="DC60" s="631"/>
      <c r="DD60" s="631"/>
      <c r="DE60" s="631"/>
      <c r="DF60" s="631"/>
      <c r="DG60" s="631"/>
      <c r="DH60" s="631"/>
      <c r="DI60" s="631"/>
      <c r="DJ60" s="631"/>
      <c r="DK60" s="631"/>
      <c r="DL60" s="631"/>
      <c r="DM60" s="631"/>
      <c r="DN60" s="631"/>
      <c r="DO60" s="631"/>
      <c r="DP60" s="631"/>
      <c r="DQ60" s="631"/>
      <c r="DR60" s="631"/>
      <c r="DS60" s="631"/>
      <c r="DT60" s="631"/>
      <c r="DU60" s="631"/>
      <c r="DV60" s="631"/>
      <c r="DW60" s="631"/>
      <c r="DX60" s="631"/>
      <c r="DY60" s="631"/>
      <c r="DZ60" s="631"/>
      <c r="EA60" s="631"/>
      <c r="EB60" s="631"/>
      <c r="EC60" s="631"/>
      <c r="ED60" s="631"/>
      <c r="EE60" s="631"/>
      <c r="EF60" s="631"/>
      <c r="EG60" s="631"/>
      <c r="EH60" s="631"/>
      <c r="EI60" s="631"/>
      <c r="EJ60" s="631"/>
      <c r="EK60" s="631"/>
      <c r="EL60" s="631"/>
      <c r="EM60" s="631"/>
      <c r="EN60" s="631"/>
      <c r="EO60" s="631"/>
      <c r="EP60" s="631"/>
    </row>
    <row r="61" spans="1:146" ht="20.399999999999999">
      <c r="B61" s="372" t="s">
        <v>251</v>
      </c>
      <c r="C61" s="535">
        <v>10</v>
      </c>
      <c r="D61" s="535">
        <v>20</v>
      </c>
      <c r="E61" s="535">
        <v>0</v>
      </c>
      <c r="F61" s="374">
        <v>6209.9530000000004</v>
      </c>
      <c r="G61" s="374">
        <v>6651.1580000000004</v>
      </c>
      <c r="H61" s="374">
        <v>4891.5</v>
      </c>
      <c r="I61" s="374">
        <v>72.31</v>
      </c>
      <c r="J61" s="374">
        <v>77.230999999999995</v>
      </c>
      <c r="K61" s="374">
        <v>80.3</v>
      </c>
      <c r="L61" s="374">
        <v>256.38299999999998</v>
      </c>
      <c r="M61" s="374">
        <v>27.896999999999998</v>
      </c>
      <c r="N61" s="374">
        <v>0</v>
      </c>
      <c r="O61" s="535">
        <f>SUM(F61:H61)*C61/100+SUM(I61:K61)*D61/100+SUM(L61:N61)*E61/100</f>
        <v>1821.2293000000002</v>
      </c>
      <c r="P61" s="403"/>
      <c r="Q61" s="403"/>
      <c r="R61" s="555"/>
      <c r="S61" s="56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31"/>
      <c r="AN61" s="631"/>
      <c r="AO61" s="631"/>
      <c r="AP61" s="631"/>
      <c r="AQ61" s="631"/>
      <c r="AR61" s="631"/>
      <c r="AS61" s="631"/>
      <c r="AT61" s="631"/>
      <c r="AU61" s="631"/>
      <c r="AV61" s="631"/>
      <c r="AW61" s="631"/>
      <c r="AX61" s="631"/>
      <c r="AY61" s="631"/>
      <c r="AZ61" s="631"/>
      <c r="BA61" s="631"/>
      <c r="BB61" s="631"/>
      <c r="BC61" s="631"/>
      <c r="BD61" s="631"/>
      <c r="BE61" s="631"/>
      <c r="BF61" s="631"/>
      <c r="BG61" s="631"/>
      <c r="BH61" s="631"/>
      <c r="BI61" s="631"/>
      <c r="BJ61" s="631"/>
      <c r="BK61" s="631"/>
      <c r="BL61" s="631"/>
      <c r="BM61" s="631"/>
      <c r="BN61" s="631"/>
      <c r="BO61" s="631"/>
      <c r="BP61" s="631"/>
      <c r="BQ61" s="631"/>
      <c r="BR61" s="631"/>
      <c r="BS61" s="631"/>
      <c r="BT61" s="631"/>
      <c r="BU61" s="631"/>
      <c r="BV61" s="631"/>
      <c r="BW61" s="631"/>
      <c r="BX61" s="631"/>
      <c r="BY61" s="631"/>
      <c r="BZ61" s="631"/>
      <c r="CA61" s="631"/>
      <c r="CB61" s="631"/>
      <c r="CC61" s="631"/>
      <c r="CD61" s="631"/>
      <c r="CE61" s="631"/>
      <c r="CF61" s="631"/>
      <c r="CG61" s="631"/>
      <c r="CH61" s="631"/>
      <c r="CI61" s="631"/>
      <c r="CJ61" s="631"/>
      <c r="CK61" s="631"/>
      <c r="CL61" s="631"/>
      <c r="CM61" s="631"/>
      <c r="CN61" s="631"/>
      <c r="CO61" s="631"/>
      <c r="CP61" s="631"/>
      <c r="CQ61" s="631"/>
      <c r="CR61" s="631"/>
      <c r="CS61" s="631"/>
      <c r="CT61" s="631"/>
      <c r="CU61" s="631"/>
      <c r="CV61" s="631"/>
      <c r="CW61" s="631"/>
      <c r="CX61" s="631"/>
      <c r="CY61" s="631"/>
      <c r="CZ61" s="631"/>
      <c r="DA61" s="631"/>
      <c r="DB61" s="631"/>
      <c r="DC61" s="631"/>
      <c r="DD61" s="631"/>
      <c r="DE61" s="631"/>
      <c r="DF61" s="631"/>
      <c r="DG61" s="631"/>
      <c r="DH61" s="631"/>
      <c r="DI61" s="631"/>
      <c r="DJ61" s="631"/>
      <c r="DK61" s="631"/>
      <c r="DL61" s="631"/>
      <c r="DM61" s="631"/>
      <c r="DN61" s="631"/>
      <c r="DO61" s="631"/>
      <c r="DP61" s="631"/>
      <c r="DQ61" s="631"/>
      <c r="DR61" s="631"/>
      <c r="DS61" s="631"/>
      <c r="DT61" s="631"/>
      <c r="DU61" s="631"/>
      <c r="DV61" s="631"/>
      <c r="DW61" s="631"/>
      <c r="DX61" s="631"/>
      <c r="DY61" s="631"/>
      <c r="DZ61" s="631"/>
      <c r="EA61" s="631"/>
      <c r="EB61" s="631"/>
      <c r="EC61" s="631"/>
      <c r="ED61" s="631"/>
      <c r="EE61" s="631"/>
      <c r="EF61" s="631"/>
      <c r="EG61" s="631"/>
      <c r="EH61" s="631"/>
      <c r="EI61" s="631"/>
      <c r="EJ61" s="631"/>
      <c r="EK61" s="631"/>
      <c r="EL61" s="631"/>
      <c r="EM61" s="631"/>
      <c r="EN61" s="631"/>
      <c r="EO61" s="631"/>
      <c r="EP61" s="631"/>
    </row>
    <row r="62" spans="1:146" ht="20.399999999999999">
      <c r="A62" s="29">
        <v>17</v>
      </c>
      <c r="B62" s="580" t="s">
        <v>89</v>
      </c>
      <c r="C62" s="581"/>
      <c r="D62" s="581"/>
      <c r="E62" s="581"/>
      <c r="F62" s="582"/>
      <c r="G62" s="582"/>
      <c r="H62" s="583"/>
      <c r="I62" s="583"/>
      <c r="J62" s="583"/>
      <c r="K62" s="583"/>
      <c r="L62" s="583"/>
      <c r="M62" s="583"/>
      <c r="N62" s="583"/>
      <c r="O62" s="584">
        <f>O63</f>
        <v>129.208</v>
      </c>
      <c r="P62" s="585">
        <v>0</v>
      </c>
      <c r="Q62" s="585">
        <v>0</v>
      </c>
      <c r="R62" s="586">
        <f>O62-P62-Q62</f>
        <v>129.208</v>
      </c>
      <c r="S62" s="587">
        <f>R62</f>
        <v>129.208</v>
      </c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1"/>
      <c r="AW62" s="631"/>
      <c r="AX62" s="631"/>
      <c r="AY62" s="631"/>
      <c r="AZ62" s="631"/>
      <c r="BA62" s="631"/>
      <c r="BB62" s="631"/>
      <c r="BC62" s="631"/>
      <c r="BD62" s="631"/>
      <c r="BE62" s="631"/>
      <c r="BF62" s="631"/>
      <c r="BG62" s="631"/>
      <c r="BH62" s="631"/>
      <c r="BI62" s="631"/>
      <c r="BJ62" s="631"/>
      <c r="BK62" s="631"/>
      <c r="BL62" s="631"/>
      <c r="BM62" s="631"/>
      <c r="BN62" s="631"/>
      <c r="BO62" s="631"/>
      <c r="BP62" s="631"/>
      <c r="BQ62" s="631"/>
      <c r="BR62" s="631"/>
      <c r="BS62" s="631"/>
      <c r="BT62" s="631"/>
      <c r="BU62" s="631"/>
      <c r="BV62" s="631"/>
      <c r="BW62" s="631"/>
      <c r="BX62" s="631"/>
      <c r="BY62" s="631"/>
      <c r="BZ62" s="631"/>
      <c r="CA62" s="631"/>
      <c r="CB62" s="631"/>
      <c r="CC62" s="631"/>
      <c r="CD62" s="631"/>
      <c r="CE62" s="631"/>
      <c r="CF62" s="631"/>
      <c r="CG62" s="631"/>
      <c r="CH62" s="631"/>
      <c r="CI62" s="631"/>
      <c r="CJ62" s="631"/>
      <c r="CK62" s="631"/>
      <c r="CL62" s="631"/>
      <c r="CM62" s="631"/>
      <c r="CN62" s="631"/>
      <c r="CO62" s="631"/>
      <c r="CP62" s="631"/>
      <c r="CQ62" s="631"/>
      <c r="CR62" s="631"/>
      <c r="CS62" s="631"/>
      <c r="CT62" s="631"/>
      <c r="CU62" s="631"/>
      <c r="CV62" s="631"/>
      <c r="CW62" s="631"/>
      <c r="CX62" s="631"/>
      <c r="CY62" s="631"/>
      <c r="CZ62" s="631"/>
      <c r="DA62" s="631"/>
      <c r="DB62" s="631"/>
      <c r="DC62" s="631"/>
      <c r="DD62" s="631"/>
      <c r="DE62" s="631"/>
      <c r="DF62" s="631"/>
      <c r="DG62" s="631"/>
      <c r="DH62" s="631"/>
      <c r="DI62" s="631"/>
      <c r="DJ62" s="631"/>
      <c r="DK62" s="631"/>
      <c r="DL62" s="631"/>
      <c r="DM62" s="631"/>
      <c r="DN62" s="631"/>
      <c r="DO62" s="631"/>
      <c r="DP62" s="631"/>
      <c r="DQ62" s="631"/>
      <c r="DR62" s="631"/>
      <c r="DS62" s="631"/>
      <c r="DT62" s="631"/>
      <c r="DU62" s="631"/>
      <c r="DV62" s="631"/>
      <c r="DW62" s="631"/>
      <c r="DX62" s="631"/>
      <c r="DY62" s="631"/>
      <c r="DZ62" s="631"/>
      <c r="EA62" s="631"/>
      <c r="EB62" s="631"/>
      <c r="EC62" s="631"/>
      <c r="ED62" s="631"/>
      <c r="EE62" s="631"/>
      <c r="EF62" s="631"/>
      <c r="EG62" s="631"/>
      <c r="EH62" s="631"/>
      <c r="EI62" s="631"/>
      <c r="EJ62" s="631"/>
      <c r="EK62" s="631"/>
      <c r="EL62" s="631"/>
      <c r="EM62" s="631"/>
      <c r="EN62" s="631"/>
      <c r="EO62" s="631"/>
      <c r="EP62" s="631"/>
    </row>
    <row r="63" spans="1:146" ht="31.2">
      <c r="B63" s="372" t="s">
        <v>86</v>
      </c>
      <c r="C63" s="535">
        <v>0</v>
      </c>
      <c r="D63" s="535">
        <v>20</v>
      </c>
      <c r="E63" s="535">
        <v>0</v>
      </c>
      <c r="F63" s="374">
        <v>13645.062</v>
      </c>
      <c r="G63" s="374">
        <v>15242.8</v>
      </c>
      <c r="H63" s="374">
        <v>9677.7999999999993</v>
      </c>
      <c r="I63" s="374">
        <v>216.84</v>
      </c>
      <c r="J63" s="374">
        <v>225.6</v>
      </c>
      <c r="K63" s="374">
        <v>203.6</v>
      </c>
      <c r="L63" s="374">
        <v>1713.35</v>
      </c>
      <c r="M63" s="374">
        <v>1888.1</v>
      </c>
      <c r="N63" s="374">
        <v>2067.9</v>
      </c>
      <c r="O63" s="535">
        <f>SUM(F63:H63)*C63/100+SUM(I63:K63)*D63/100+SUM(L63:N63)*E63/100</f>
        <v>129.208</v>
      </c>
      <c r="P63" s="403"/>
      <c r="Q63" s="403"/>
      <c r="R63" s="555"/>
      <c r="S63" s="561"/>
      <c r="T63" s="631"/>
      <c r="U63" s="631"/>
      <c r="V63" s="631"/>
      <c r="W63" s="631"/>
      <c r="X63" s="631"/>
      <c r="Y63" s="631"/>
      <c r="Z63" s="631"/>
      <c r="AA63" s="631"/>
      <c r="AB63" s="631"/>
      <c r="AC63" s="631"/>
      <c r="AD63" s="631"/>
      <c r="AE63" s="631"/>
      <c r="AF63" s="631"/>
      <c r="AG63" s="631"/>
      <c r="AH63" s="631"/>
      <c r="AI63" s="631"/>
      <c r="AJ63" s="631"/>
      <c r="AK63" s="631"/>
      <c r="AL63" s="631"/>
      <c r="AM63" s="631"/>
      <c r="AN63" s="631"/>
      <c r="AO63" s="631"/>
      <c r="AP63" s="631"/>
      <c r="AQ63" s="631"/>
      <c r="AR63" s="631"/>
      <c r="AS63" s="631"/>
      <c r="AT63" s="631"/>
      <c r="AU63" s="631"/>
      <c r="AV63" s="631"/>
      <c r="AW63" s="631"/>
      <c r="AX63" s="631"/>
      <c r="AY63" s="631"/>
      <c r="AZ63" s="631"/>
      <c r="BA63" s="631"/>
      <c r="BB63" s="631"/>
      <c r="BC63" s="631"/>
      <c r="BD63" s="631"/>
      <c r="BE63" s="631"/>
      <c r="BF63" s="631"/>
      <c r="BG63" s="631"/>
      <c r="BH63" s="631"/>
      <c r="BI63" s="631"/>
      <c r="BJ63" s="631"/>
      <c r="BK63" s="631"/>
      <c r="BL63" s="631"/>
      <c r="BM63" s="631"/>
      <c r="BN63" s="631"/>
      <c r="BO63" s="631"/>
      <c r="BP63" s="631"/>
      <c r="BQ63" s="631"/>
      <c r="BR63" s="631"/>
      <c r="BS63" s="631"/>
      <c r="BT63" s="631"/>
      <c r="BU63" s="631"/>
      <c r="BV63" s="631"/>
      <c r="BW63" s="631"/>
      <c r="BX63" s="631"/>
      <c r="BY63" s="631"/>
      <c r="BZ63" s="631"/>
      <c r="CA63" s="631"/>
      <c r="CB63" s="631"/>
      <c r="CC63" s="631"/>
      <c r="CD63" s="631"/>
      <c r="CE63" s="631"/>
      <c r="CF63" s="631"/>
      <c r="CG63" s="631"/>
      <c r="CH63" s="631"/>
      <c r="CI63" s="631"/>
      <c r="CJ63" s="631"/>
      <c r="CK63" s="631"/>
      <c r="CL63" s="631"/>
      <c r="CM63" s="631"/>
      <c r="CN63" s="631"/>
      <c r="CO63" s="631"/>
      <c r="CP63" s="631"/>
      <c r="CQ63" s="631"/>
      <c r="CR63" s="631"/>
      <c r="CS63" s="631"/>
      <c r="CT63" s="631"/>
      <c r="CU63" s="631"/>
      <c r="CV63" s="631"/>
      <c r="CW63" s="631"/>
      <c r="CX63" s="631"/>
      <c r="CY63" s="631"/>
      <c r="CZ63" s="631"/>
      <c r="DA63" s="631"/>
      <c r="DB63" s="631"/>
      <c r="DC63" s="631"/>
      <c r="DD63" s="631"/>
      <c r="DE63" s="631"/>
      <c r="DF63" s="631"/>
      <c r="DG63" s="631"/>
      <c r="DH63" s="631"/>
      <c r="DI63" s="631"/>
      <c r="DJ63" s="631"/>
      <c r="DK63" s="631"/>
      <c r="DL63" s="631"/>
      <c r="DM63" s="631"/>
      <c r="DN63" s="631"/>
      <c r="DO63" s="631"/>
      <c r="DP63" s="631"/>
      <c r="DQ63" s="631"/>
      <c r="DR63" s="631"/>
      <c r="DS63" s="631"/>
      <c r="DT63" s="631"/>
      <c r="DU63" s="631"/>
      <c r="DV63" s="631"/>
      <c r="DW63" s="631"/>
      <c r="DX63" s="631"/>
      <c r="DY63" s="631"/>
      <c r="DZ63" s="631"/>
      <c r="EA63" s="631"/>
      <c r="EB63" s="631"/>
      <c r="EC63" s="631"/>
      <c r="ED63" s="631"/>
      <c r="EE63" s="631"/>
      <c r="EF63" s="631"/>
      <c r="EG63" s="631"/>
      <c r="EH63" s="631"/>
      <c r="EI63" s="631"/>
      <c r="EJ63" s="631"/>
      <c r="EK63" s="631"/>
      <c r="EL63" s="631"/>
      <c r="EM63" s="631"/>
      <c r="EN63" s="631"/>
      <c r="EO63" s="631"/>
      <c r="EP63" s="631"/>
    </row>
    <row r="64" spans="1:146" ht="20.399999999999999">
      <c r="A64" s="29">
        <v>18</v>
      </c>
      <c r="B64" s="466" t="s">
        <v>90</v>
      </c>
      <c r="C64" s="576"/>
      <c r="D64" s="576"/>
      <c r="E64" s="576"/>
      <c r="F64" s="40"/>
      <c r="G64" s="40"/>
      <c r="H64" s="40"/>
      <c r="I64" s="40"/>
      <c r="J64" s="40"/>
      <c r="K64" s="40"/>
      <c r="L64" s="588"/>
      <c r="M64" s="588"/>
      <c r="N64" s="588"/>
      <c r="O64" s="589">
        <f>O65</f>
        <v>7014.9790000000003</v>
      </c>
      <c r="P64" s="590">
        <f>P55+P57+P66+P68</f>
        <v>4724.6000000000004</v>
      </c>
      <c r="Q64" s="590">
        <f>Q55+Q57+Q66+Q68</f>
        <v>1036</v>
      </c>
      <c r="R64" s="555">
        <f>O64-P64-Q64</f>
        <v>1254.3789999999999</v>
      </c>
      <c r="S64" s="591">
        <f>R64</f>
        <v>1254.3789999999999</v>
      </c>
      <c r="T64" s="631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631"/>
      <c r="AI64" s="631"/>
      <c r="AJ64" s="631"/>
      <c r="AK64" s="631"/>
      <c r="AL64" s="631"/>
      <c r="AM64" s="631"/>
      <c r="AN64" s="631"/>
      <c r="AO64" s="631"/>
      <c r="AP64" s="631"/>
      <c r="AQ64" s="631"/>
      <c r="AR64" s="631"/>
      <c r="AS64" s="631"/>
      <c r="AT64" s="631"/>
      <c r="AU64" s="631"/>
      <c r="AV64" s="631"/>
      <c r="AW64" s="631"/>
      <c r="AX64" s="631"/>
      <c r="AY64" s="631"/>
      <c r="AZ64" s="631"/>
      <c r="BA64" s="631"/>
      <c r="BB64" s="631"/>
      <c r="BC64" s="631"/>
      <c r="BD64" s="631"/>
      <c r="BE64" s="631"/>
      <c r="BF64" s="631"/>
      <c r="BG64" s="631"/>
      <c r="BH64" s="631"/>
      <c r="BI64" s="631"/>
      <c r="BJ64" s="631"/>
      <c r="BK64" s="631"/>
      <c r="BL64" s="631"/>
      <c r="BM64" s="631"/>
      <c r="BN64" s="631"/>
      <c r="BO64" s="631"/>
      <c r="BP64" s="631"/>
      <c r="BQ64" s="631"/>
      <c r="BR64" s="631"/>
      <c r="BS64" s="631"/>
      <c r="BT64" s="631"/>
      <c r="BU64" s="631"/>
      <c r="BV64" s="631"/>
      <c r="BW64" s="631"/>
      <c r="BX64" s="631"/>
      <c r="BY64" s="631"/>
      <c r="BZ64" s="631"/>
      <c r="CA64" s="631"/>
      <c r="CB64" s="631"/>
      <c r="CC64" s="631"/>
      <c r="CD64" s="631"/>
      <c r="CE64" s="631"/>
      <c r="CF64" s="631"/>
      <c r="CG64" s="631"/>
      <c r="CH64" s="631"/>
      <c r="CI64" s="631"/>
      <c r="CJ64" s="631"/>
      <c r="CK64" s="631"/>
      <c r="CL64" s="631"/>
      <c r="CM64" s="631"/>
      <c r="CN64" s="631"/>
      <c r="CO64" s="631"/>
      <c r="CP64" s="631"/>
      <c r="CQ64" s="631"/>
      <c r="CR64" s="631"/>
      <c r="CS64" s="631"/>
      <c r="CT64" s="631"/>
      <c r="CU64" s="631"/>
      <c r="CV64" s="631"/>
      <c r="CW64" s="631"/>
      <c r="CX64" s="631"/>
      <c r="CY64" s="631"/>
      <c r="CZ64" s="631"/>
      <c r="DA64" s="631"/>
      <c r="DB64" s="631"/>
      <c r="DC64" s="631"/>
      <c r="DD64" s="631"/>
      <c r="DE64" s="631"/>
      <c r="DF64" s="631"/>
      <c r="DG64" s="631"/>
      <c r="DH64" s="631"/>
      <c r="DI64" s="631"/>
      <c r="DJ64" s="631"/>
      <c r="DK64" s="631"/>
      <c r="DL64" s="631"/>
      <c r="DM64" s="631"/>
      <c r="DN64" s="631"/>
      <c r="DO64" s="631"/>
      <c r="DP64" s="631"/>
      <c r="DQ64" s="631"/>
      <c r="DR64" s="631"/>
      <c r="DS64" s="631"/>
      <c r="DT64" s="631"/>
      <c r="DU64" s="631"/>
      <c r="DV64" s="631"/>
      <c r="DW64" s="631"/>
      <c r="DX64" s="631"/>
      <c r="DY64" s="631"/>
      <c r="DZ64" s="631"/>
      <c r="EA64" s="631"/>
      <c r="EB64" s="631"/>
      <c r="EC64" s="631"/>
      <c r="ED64" s="631"/>
      <c r="EE64" s="631"/>
      <c r="EF64" s="631"/>
      <c r="EG64" s="631"/>
      <c r="EH64" s="631"/>
      <c r="EI64" s="631"/>
      <c r="EJ64" s="631"/>
      <c r="EK64" s="631"/>
      <c r="EL64" s="631"/>
      <c r="EM64" s="631"/>
      <c r="EN64" s="631"/>
      <c r="EO64" s="631"/>
      <c r="EP64" s="631"/>
    </row>
    <row r="65" spans="1:146" ht="31.2">
      <c r="B65" s="372" t="s">
        <v>87</v>
      </c>
      <c r="C65" s="535">
        <v>100</v>
      </c>
      <c r="D65" s="535">
        <v>100</v>
      </c>
      <c r="E65" s="535">
        <v>100</v>
      </c>
      <c r="F65" s="374">
        <v>3202.79</v>
      </c>
      <c r="G65" s="374">
        <v>1360</v>
      </c>
      <c r="H65" s="374">
        <v>1460</v>
      </c>
      <c r="I65" s="374">
        <v>432.18900000000002</v>
      </c>
      <c r="J65" s="374">
        <v>210</v>
      </c>
      <c r="K65" s="374">
        <v>350</v>
      </c>
      <c r="L65" s="374">
        <v>0</v>
      </c>
      <c r="M65" s="374">
        <v>0</v>
      </c>
      <c r="N65" s="374">
        <v>0</v>
      </c>
      <c r="O65" s="535">
        <f>SUM(F65:H65)*C65/100+SUM(I65:K65)*D65/100+SUM(L65:N65)*E65/100</f>
        <v>7014.9790000000003</v>
      </c>
      <c r="P65" s="403"/>
      <c r="Q65" s="403"/>
      <c r="R65" s="555"/>
      <c r="S65" s="561"/>
      <c r="T65" s="631"/>
      <c r="U65" s="631"/>
      <c r="V65" s="631"/>
      <c r="W65" s="631"/>
      <c r="X65" s="631"/>
      <c r="Y65" s="631"/>
      <c r="Z65" s="631"/>
      <c r="AA65" s="631"/>
      <c r="AB65" s="631"/>
      <c r="AC65" s="631"/>
      <c r="AD65" s="631"/>
      <c r="AE65" s="631"/>
      <c r="AF65" s="631"/>
      <c r="AG65" s="631"/>
      <c r="AH65" s="631"/>
      <c r="AI65" s="631"/>
      <c r="AJ65" s="631"/>
      <c r="AK65" s="631"/>
      <c r="AL65" s="631"/>
      <c r="AM65" s="631"/>
      <c r="AN65" s="631"/>
      <c r="AO65" s="631"/>
      <c r="AP65" s="631"/>
      <c r="AQ65" s="631"/>
      <c r="AR65" s="631"/>
      <c r="AS65" s="631"/>
      <c r="AT65" s="631"/>
      <c r="AU65" s="631"/>
      <c r="AV65" s="631"/>
      <c r="AW65" s="631"/>
      <c r="AX65" s="631"/>
      <c r="AY65" s="631"/>
      <c r="AZ65" s="631"/>
      <c r="BA65" s="631"/>
      <c r="BB65" s="631"/>
      <c r="BC65" s="631"/>
      <c r="BD65" s="631"/>
      <c r="BE65" s="631"/>
      <c r="BF65" s="631"/>
      <c r="BG65" s="631"/>
      <c r="BH65" s="631"/>
      <c r="BI65" s="631"/>
      <c r="BJ65" s="631"/>
      <c r="BK65" s="631"/>
      <c r="BL65" s="631"/>
      <c r="BM65" s="631"/>
      <c r="BN65" s="631"/>
      <c r="BO65" s="631"/>
      <c r="BP65" s="631"/>
      <c r="BQ65" s="631"/>
      <c r="BR65" s="631"/>
      <c r="BS65" s="631"/>
      <c r="BT65" s="631"/>
      <c r="BU65" s="631"/>
      <c r="BV65" s="631"/>
      <c r="BW65" s="631"/>
      <c r="BX65" s="631"/>
      <c r="BY65" s="631"/>
      <c r="BZ65" s="631"/>
      <c r="CA65" s="631"/>
      <c r="CB65" s="631"/>
      <c r="CC65" s="631"/>
      <c r="CD65" s="631"/>
      <c r="CE65" s="631"/>
      <c r="CF65" s="631"/>
      <c r="CG65" s="631"/>
      <c r="CH65" s="631"/>
      <c r="CI65" s="631"/>
      <c r="CJ65" s="631"/>
      <c r="CK65" s="631"/>
      <c r="CL65" s="631"/>
      <c r="CM65" s="631"/>
      <c r="CN65" s="631"/>
      <c r="CO65" s="631"/>
      <c r="CP65" s="631"/>
      <c r="CQ65" s="631"/>
      <c r="CR65" s="631"/>
      <c r="CS65" s="631"/>
      <c r="CT65" s="631"/>
      <c r="CU65" s="631"/>
      <c r="CV65" s="631"/>
      <c r="CW65" s="631"/>
      <c r="CX65" s="631"/>
      <c r="CY65" s="631"/>
      <c r="CZ65" s="631"/>
      <c r="DA65" s="631"/>
      <c r="DB65" s="631"/>
      <c r="DC65" s="631"/>
      <c r="DD65" s="631"/>
      <c r="DE65" s="631"/>
      <c r="DF65" s="631"/>
      <c r="DG65" s="631"/>
      <c r="DH65" s="631"/>
      <c r="DI65" s="631"/>
      <c r="DJ65" s="631"/>
      <c r="DK65" s="631"/>
      <c r="DL65" s="631"/>
      <c r="DM65" s="631"/>
      <c r="DN65" s="631"/>
      <c r="DO65" s="631"/>
      <c r="DP65" s="631"/>
      <c r="DQ65" s="631"/>
      <c r="DR65" s="631"/>
      <c r="DS65" s="631"/>
      <c r="DT65" s="631"/>
      <c r="DU65" s="631"/>
      <c r="DV65" s="631"/>
      <c r="DW65" s="631"/>
      <c r="DX65" s="631"/>
      <c r="DY65" s="631"/>
      <c r="DZ65" s="631"/>
      <c r="EA65" s="631"/>
      <c r="EB65" s="631"/>
      <c r="EC65" s="631"/>
      <c r="ED65" s="631"/>
      <c r="EE65" s="631"/>
      <c r="EF65" s="631"/>
      <c r="EG65" s="631"/>
      <c r="EH65" s="631"/>
      <c r="EI65" s="631"/>
      <c r="EJ65" s="631"/>
      <c r="EK65" s="631"/>
      <c r="EL65" s="631"/>
      <c r="EM65" s="631"/>
      <c r="EN65" s="631"/>
      <c r="EO65" s="631"/>
      <c r="EP65" s="631"/>
    </row>
    <row r="66" spans="1:146" ht="20.399999999999999">
      <c r="A66" s="29">
        <v>19</v>
      </c>
      <c r="B66" s="578" t="s">
        <v>91</v>
      </c>
      <c r="C66" s="576"/>
      <c r="D66" s="576"/>
      <c r="E66" s="576"/>
      <c r="F66" s="40"/>
      <c r="G66" s="40"/>
      <c r="H66" s="40"/>
      <c r="I66" s="40"/>
      <c r="J66" s="40"/>
      <c r="K66" s="40"/>
      <c r="L66" s="40"/>
      <c r="M66" s="40"/>
      <c r="N66" s="40"/>
      <c r="O66" s="576">
        <f>O67</f>
        <v>0</v>
      </c>
      <c r="P66" s="577">
        <v>0</v>
      </c>
      <c r="Q66" s="577">
        <v>0</v>
      </c>
      <c r="R66" s="555">
        <f>O66-P66-Q66</f>
        <v>0</v>
      </c>
      <c r="S66" s="579"/>
      <c r="T66" s="631"/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1"/>
      <c r="AI66" s="631"/>
      <c r="AJ66" s="631"/>
      <c r="AK66" s="631"/>
      <c r="AL66" s="631"/>
      <c r="AM66" s="631"/>
      <c r="AN66" s="631"/>
      <c r="AO66" s="631"/>
      <c r="AP66" s="631"/>
      <c r="AQ66" s="631"/>
      <c r="AR66" s="631"/>
      <c r="AS66" s="631"/>
      <c r="AT66" s="631"/>
      <c r="AU66" s="631"/>
      <c r="AV66" s="631"/>
      <c r="AW66" s="631"/>
      <c r="AX66" s="631"/>
      <c r="AY66" s="631"/>
      <c r="AZ66" s="631"/>
      <c r="BA66" s="631"/>
      <c r="BB66" s="631"/>
      <c r="BC66" s="631"/>
      <c r="BD66" s="631"/>
      <c r="BE66" s="631"/>
      <c r="BF66" s="631"/>
      <c r="BG66" s="631"/>
      <c r="BH66" s="631"/>
      <c r="BI66" s="631"/>
      <c r="BJ66" s="631"/>
      <c r="BK66" s="631"/>
      <c r="BL66" s="631"/>
      <c r="BM66" s="631"/>
      <c r="BN66" s="631"/>
      <c r="BO66" s="631"/>
      <c r="BP66" s="631"/>
      <c r="BQ66" s="631"/>
      <c r="BR66" s="631"/>
      <c r="BS66" s="631"/>
      <c r="BT66" s="631"/>
      <c r="BU66" s="631"/>
      <c r="BV66" s="631"/>
      <c r="BW66" s="631"/>
      <c r="BX66" s="631"/>
      <c r="BY66" s="631"/>
      <c r="BZ66" s="631"/>
      <c r="CA66" s="631"/>
      <c r="CB66" s="631"/>
      <c r="CC66" s="631"/>
      <c r="CD66" s="631"/>
      <c r="CE66" s="631"/>
      <c r="CF66" s="631"/>
      <c r="CG66" s="631"/>
      <c r="CH66" s="631"/>
      <c r="CI66" s="631"/>
      <c r="CJ66" s="631"/>
      <c r="CK66" s="631"/>
      <c r="CL66" s="631"/>
      <c r="CM66" s="631"/>
      <c r="CN66" s="631"/>
      <c r="CO66" s="631"/>
      <c r="CP66" s="631"/>
      <c r="CQ66" s="631"/>
      <c r="CR66" s="631"/>
      <c r="CS66" s="631"/>
      <c r="CT66" s="631"/>
      <c r="CU66" s="631"/>
      <c r="CV66" s="631"/>
      <c r="CW66" s="631"/>
      <c r="CX66" s="631"/>
      <c r="CY66" s="631"/>
      <c r="CZ66" s="631"/>
      <c r="DA66" s="631"/>
      <c r="DB66" s="631"/>
      <c r="DC66" s="631"/>
      <c r="DD66" s="631"/>
      <c r="DE66" s="631"/>
      <c r="DF66" s="631"/>
      <c r="DG66" s="631"/>
      <c r="DH66" s="631"/>
      <c r="DI66" s="631"/>
      <c r="DJ66" s="631"/>
      <c r="DK66" s="631"/>
      <c r="DL66" s="631"/>
      <c r="DM66" s="631"/>
      <c r="DN66" s="631"/>
      <c r="DO66" s="631"/>
      <c r="DP66" s="631"/>
      <c r="DQ66" s="631"/>
      <c r="DR66" s="631"/>
      <c r="DS66" s="631"/>
      <c r="DT66" s="631"/>
      <c r="DU66" s="631"/>
      <c r="DV66" s="631"/>
      <c r="DW66" s="631"/>
      <c r="DX66" s="631"/>
      <c r="DY66" s="631"/>
      <c r="DZ66" s="631"/>
      <c r="EA66" s="631"/>
      <c r="EB66" s="631"/>
      <c r="EC66" s="631"/>
      <c r="ED66" s="631"/>
      <c r="EE66" s="631"/>
      <c r="EF66" s="631"/>
      <c r="EG66" s="631"/>
      <c r="EH66" s="631"/>
      <c r="EI66" s="631"/>
      <c r="EJ66" s="631"/>
      <c r="EK66" s="631"/>
      <c r="EL66" s="631"/>
      <c r="EM66" s="631"/>
      <c r="EN66" s="631"/>
      <c r="EO66" s="631"/>
      <c r="EP66" s="631"/>
    </row>
    <row r="67" spans="1:146" ht="31.2">
      <c r="B67" s="372" t="s">
        <v>87</v>
      </c>
      <c r="C67" s="535">
        <v>0</v>
      </c>
      <c r="D67" s="535">
        <v>0</v>
      </c>
      <c r="E67" s="535">
        <v>0</v>
      </c>
      <c r="F67" s="374">
        <v>3202.79</v>
      </c>
      <c r="G67" s="374">
        <v>1360</v>
      </c>
      <c r="H67" s="374">
        <v>1460</v>
      </c>
      <c r="I67" s="374">
        <v>432.18900000000002</v>
      </c>
      <c r="J67" s="374">
        <v>210</v>
      </c>
      <c r="K67" s="374">
        <v>350</v>
      </c>
      <c r="L67" s="374">
        <v>0</v>
      </c>
      <c r="M67" s="374">
        <v>0</v>
      </c>
      <c r="N67" s="374">
        <v>0</v>
      </c>
      <c r="O67" s="535">
        <f>SUM(F67:H67)*C67/100+SUM(I67:K67)*D67/100+SUM(L67:N67)*E67/100</f>
        <v>0</v>
      </c>
      <c r="P67" s="403"/>
      <c r="Q67" s="403"/>
      <c r="R67" s="555"/>
      <c r="S67" s="56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31"/>
      <c r="AN67" s="631"/>
      <c r="AO67" s="631"/>
      <c r="AP67" s="631"/>
      <c r="AQ67" s="631"/>
      <c r="AR67" s="631"/>
      <c r="AS67" s="631"/>
      <c r="AT67" s="631"/>
      <c r="AU67" s="631"/>
      <c r="AV67" s="631"/>
      <c r="AW67" s="631"/>
      <c r="AX67" s="631"/>
      <c r="AY67" s="631"/>
      <c r="AZ67" s="631"/>
      <c r="BA67" s="631"/>
      <c r="BB67" s="631"/>
      <c r="BC67" s="631"/>
      <c r="BD67" s="631"/>
      <c r="BE67" s="631"/>
      <c r="BF67" s="631"/>
      <c r="BG67" s="631"/>
      <c r="BH67" s="631"/>
      <c r="BI67" s="631"/>
      <c r="BJ67" s="631"/>
      <c r="BK67" s="631"/>
      <c r="BL67" s="631"/>
      <c r="BM67" s="631"/>
      <c r="BN67" s="631"/>
      <c r="BO67" s="631"/>
      <c r="BP67" s="631"/>
      <c r="BQ67" s="631"/>
      <c r="BR67" s="631"/>
      <c r="BS67" s="631"/>
      <c r="BT67" s="631"/>
      <c r="BU67" s="631"/>
      <c r="BV67" s="631"/>
      <c r="BW67" s="631"/>
      <c r="BX67" s="631"/>
      <c r="BY67" s="631"/>
      <c r="BZ67" s="631"/>
      <c r="CA67" s="631"/>
      <c r="CB67" s="631"/>
      <c r="CC67" s="631"/>
      <c r="CD67" s="631"/>
      <c r="CE67" s="631"/>
      <c r="CF67" s="631"/>
      <c r="CG67" s="631"/>
      <c r="CH67" s="631"/>
      <c r="CI67" s="631"/>
      <c r="CJ67" s="631"/>
      <c r="CK67" s="631"/>
      <c r="CL67" s="631"/>
      <c r="CM67" s="631"/>
      <c r="CN67" s="631"/>
      <c r="CO67" s="631"/>
      <c r="CP67" s="631"/>
      <c r="CQ67" s="631"/>
      <c r="CR67" s="631"/>
      <c r="CS67" s="631"/>
      <c r="CT67" s="631"/>
      <c r="CU67" s="631"/>
      <c r="CV67" s="631"/>
      <c r="CW67" s="631"/>
      <c r="CX67" s="631"/>
      <c r="CY67" s="631"/>
      <c r="CZ67" s="631"/>
      <c r="DA67" s="631"/>
      <c r="DB67" s="631"/>
      <c r="DC67" s="631"/>
      <c r="DD67" s="631"/>
      <c r="DE67" s="631"/>
      <c r="DF67" s="631"/>
      <c r="DG67" s="631"/>
      <c r="DH67" s="631"/>
      <c r="DI67" s="631"/>
      <c r="DJ67" s="631"/>
      <c r="DK67" s="631"/>
      <c r="DL67" s="631"/>
      <c r="DM67" s="631"/>
      <c r="DN67" s="631"/>
      <c r="DO67" s="631"/>
      <c r="DP67" s="631"/>
      <c r="DQ67" s="631"/>
      <c r="DR67" s="631"/>
      <c r="DS67" s="631"/>
      <c r="DT67" s="631"/>
      <c r="DU67" s="631"/>
      <c r="DV67" s="631"/>
      <c r="DW67" s="631"/>
      <c r="DX67" s="631"/>
      <c r="DY67" s="631"/>
      <c r="DZ67" s="631"/>
      <c r="EA67" s="631"/>
      <c r="EB67" s="631"/>
      <c r="EC67" s="631"/>
      <c r="ED67" s="631"/>
      <c r="EE67" s="631"/>
      <c r="EF67" s="631"/>
      <c r="EG67" s="631"/>
      <c r="EH67" s="631"/>
      <c r="EI67" s="631"/>
      <c r="EJ67" s="631"/>
      <c r="EK67" s="631"/>
      <c r="EL67" s="631"/>
      <c r="EM67" s="631"/>
      <c r="EN67" s="631"/>
      <c r="EO67" s="631"/>
      <c r="EP67" s="631"/>
    </row>
    <row r="68" spans="1:146" ht="20.399999999999999">
      <c r="A68" s="29">
        <v>20</v>
      </c>
      <c r="B68" s="578" t="s">
        <v>92</v>
      </c>
      <c r="C68" s="576"/>
      <c r="D68" s="576"/>
      <c r="E68" s="576"/>
      <c r="F68" s="40"/>
      <c r="G68" s="40"/>
      <c r="H68" s="40"/>
      <c r="I68" s="40"/>
      <c r="J68" s="40"/>
      <c r="K68" s="40"/>
      <c r="L68" s="40"/>
      <c r="M68" s="40"/>
      <c r="N68" s="40"/>
      <c r="O68" s="576">
        <f>O69</f>
        <v>0</v>
      </c>
      <c r="P68" s="577">
        <v>0</v>
      </c>
      <c r="Q68" s="577">
        <v>0</v>
      </c>
      <c r="R68" s="555">
        <f>O68-P68-Q68</f>
        <v>0</v>
      </c>
      <c r="S68" s="579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31"/>
      <c r="AN68" s="631"/>
      <c r="AO68" s="631"/>
      <c r="AP68" s="631"/>
      <c r="AQ68" s="631"/>
      <c r="AR68" s="631"/>
      <c r="AS68" s="631"/>
      <c r="AT68" s="631"/>
      <c r="AU68" s="631"/>
      <c r="AV68" s="631"/>
      <c r="AW68" s="631"/>
      <c r="AX68" s="631"/>
      <c r="AY68" s="631"/>
      <c r="AZ68" s="631"/>
      <c r="BA68" s="631"/>
      <c r="BB68" s="631"/>
      <c r="BC68" s="631"/>
      <c r="BD68" s="631"/>
      <c r="BE68" s="631"/>
      <c r="BF68" s="631"/>
      <c r="BG68" s="631"/>
      <c r="BH68" s="631"/>
      <c r="BI68" s="631"/>
      <c r="BJ68" s="631"/>
      <c r="BK68" s="631"/>
      <c r="BL68" s="631"/>
      <c r="BM68" s="631"/>
      <c r="BN68" s="631"/>
      <c r="BO68" s="631"/>
      <c r="BP68" s="631"/>
      <c r="BQ68" s="631"/>
      <c r="BR68" s="631"/>
      <c r="BS68" s="631"/>
      <c r="BT68" s="631"/>
      <c r="BU68" s="631"/>
      <c r="BV68" s="631"/>
      <c r="BW68" s="631"/>
      <c r="BX68" s="631"/>
      <c r="BY68" s="631"/>
      <c r="BZ68" s="631"/>
      <c r="CA68" s="631"/>
      <c r="CB68" s="631"/>
      <c r="CC68" s="631"/>
      <c r="CD68" s="631"/>
      <c r="CE68" s="631"/>
      <c r="CF68" s="631"/>
      <c r="CG68" s="631"/>
      <c r="CH68" s="631"/>
      <c r="CI68" s="631"/>
      <c r="CJ68" s="631"/>
      <c r="CK68" s="631"/>
      <c r="CL68" s="631"/>
      <c r="CM68" s="631"/>
      <c r="CN68" s="631"/>
      <c r="CO68" s="631"/>
      <c r="CP68" s="631"/>
      <c r="CQ68" s="631"/>
      <c r="CR68" s="631"/>
      <c r="CS68" s="631"/>
      <c r="CT68" s="631"/>
      <c r="CU68" s="631"/>
      <c r="CV68" s="631"/>
      <c r="CW68" s="631"/>
      <c r="CX68" s="631"/>
      <c r="CY68" s="631"/>
      <c r="CZ68" s="631"/>
      <c r="DA68" s="631"/>
      <c r="DB68" s="631"/>
      <c r="DC68" s="631"/>
      <c r="DD68" s="631"/>
      <c r="DE68" s="631"/>
      <c r="DF68" s="631"/>
      <c r="DG68" s="631"/>
      <c r="DH68" s="631"/>
      <c r="DI68" s="631"/>
      <c r="DJ68" s="631"/>
      <c r="DK68" s="631"/>
      <c r="DL68" s="631"/>
      <c r="DM68" s="631"/>
      <c r="DN68" s="631"/>
      <c r="DO68" s="631"/>
      <c r="DP68" s="631"/>
      <c r="DQ68" s="631"/>
      <c r="DR68" s="631"/>
      <c r="DS68" s="631"/>
      <c r="DT68" s="631"/>
      <c r="DU68" s="631"/>
      <c r="DV68" s="631"/>
      <c r="DW68" s="631"/>
      <c r="DX68" s="631"/>
      <c r="DY68" s="631"/>
      <c r="DZ68" s="631"/>
      <c r="EA68" s="631"/>
      <c r="EB68" s="631"/>
      <c r="EC68" s="631"/>
      <c r="ED68" s="631"/>
      <c r="EE68" s="631"/>
      <c r="EF68" s="631"/>
      <c r="EG68" s="631"/>
      <c r="EH68" s="631"/>
      <c r="EI68" s="631"/>
      <c r="EJ68" s="631"/>
      <c r="EK68" s="631"/>
      <c r="EL68" s="631"/>
      <c r="EM68" s="631"/>
      <c r="EN68" s="631"/>
      <c r="EO68" s="631"/>
      <c r="EP68" s="631"/>
    </row>
    <row r="69" spans="1:146" ht="31.2">
      <c r="B69" s="372" t="s">
        <v>87</v>
      </c>
      <c r="C69" s="535">
        <v>0</v>
      </c>
      <c r="D69" s="535">
        <v>0</v>
      </c>
      <c r="E69" s="535">
        <v>0</v>
      </c>
      <c r="F69" s="374">
        <v>3202.79</v>
      </c>
      <c r="G69" s="374">
        <v>1360</v>
      </c>
      <c r="H69" s="374">
        <v>1460</v>
      </c>
      <c r="I69" s="374">
        <v>432.18900000000002</v>
      </c>
      <c r="J69" s="374">
        <v>210</v>
      </c>
      <c r="K69" s="374">
        <v>350</v>
      </c>
      <c r="L69" s="374">
        <v>0</v>
      </c>
      <c r="M69" s="374">
        <v>0</v>
      </c>
      <c r="N69" s="374">
        <v>0</v>
      </c>
      <c r="O69" s="535">
        <f>SUM(F69:H69)*C69/100+SUM(I69:K69)*D69/100+SUM(L69:N69)*E69/100</f>
        <v>0</v>
      </c>
      <c r="P69" s="403"/>
      <c r="Q69" s="403"/>
      <c r="R69" s="555"/>
      <c r="S69" s="561"/>
      <c r="T69" s="631"/>
      <c r="U69" s="631"/>
      <c r="V69" s="631"/>
      <c r="W69" s="631"/>
      <c r="X69" s="631"/>
      <c r="Y69" s="631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1"/>
      <c r="AK69" s="631"/>
      <c r="AL69" s="631"/>
      <c r="AM69" s="631"/>
      <c r="AN69" s="631"/>
      <c r="AO69" s="631"/>
      <c r="AP69" s="631"/>
      <c r="AQ69" s="631"/>
      <c r="AR69" s="631"/>
      <c r="AS69" s="631"/>
      <c r="AT69" s="631"/>
      <c r="AU69" s="631"/>
      <c r="AV69" s="631"/>
      <c r="AW69" s="631"/>
      <c r="AX69" s="631"/>
      <c r="AY69" s="631"/>
      <c r="AZ69" s="631"/>
      <c r="BA69" s="631"/>
      <c r="BB69" s="631"/>
      <c r="BC69" s="631"/>
      <c r="BD69" s="631"/>
      <c r="BE69" s="631"/>
      <c r="BF69" s="631"/>
      <c r="BG69" s="631"/>
      <c r="BH69" s="631"/>
      <c r="BI69" s="631"/>
      <c r="BJ69" s="631"/>
      <c r="BK69" s="631"/>
      <c r="BL69" s="631"/>
      <c r="BM69" s="631"/>
      <c r="BN69" s="631"/>
      <c r="BO69" s="631"/>
      <c r="BP69" s="631"/>
      <c r="BQ69" s="631"/>
      <c r="BR69" s="631"/>
      <c r="BS69" s="631"/>
      <c r="BT69" s="631"/>
      <c r="BU69" s="631"/>
      <c r="BV69" s="631"/>
      <c r="BW69" s="631"/>
      <c r="BX69" s="631"/>
      <c r="BY69" s="631"/>
      <c r="BZ69" s="631"/>
      <c r="CA69" s="631"/>
      <c r="CB69" s="631"/>
      <c r="CC69" s="631"/>
      <c r="CD69" s="631"/>
      <c r="CE69" s="631"/>
      <c r="CF69" s="631"/>
      <c r="CG69" s="631"/>
      <c r="CH69" s="631"/>
      <c r="CI69" s="631"/>
      <c r="CJ69" s="631"/>
      <c r="CK69" s="631"/>
      <c r="CL69" s="631"/>
      <c r="CM69" s="631"/>
      <c r="CN69" s="631"/>
      <c r="CO69" s="631"/>
      <c r="CP69" s="631"/>
      <c r="CQ69" s="631"/>
      <c r="CR69" s="631"/>
      <c r="CS69" s="631"/>
      <c r="CT69" s="631"/>
      <c r="CU69" s="631"/>
      <c r="CV69" s="631"/>
      <c r="CW69" s="631"/>
      <c r="CX69" s="631"/>
      <c r="CY69" s="631"/>
      <c r="CZ69" s="631"/>
      <c r="DA69" s="631"/>
      <c r="DB69" s="631"/>
      <c r="DC69" s="631"/>
      <c r="DD69" s="631"/>
      <c r="DE69" s="631"/>
      <c r="DF69" s="631"/>
      <c r="DG69" s="631"/>
      <c r="DH69" s="631"/>
      <c r="DI69" s="631"/>
      <c r="DJ69" s="631"/>
      <c r="DK69" s="631"/>
      <c r="DL69" s="631"/>
      <c r="DM69" s="631"/>
      <c r="DN69" s="631"/>
      <c r="DO69" s="631"/>
      <c r="DP69" s="631"/>
      <c r="DQ69" s="631"/>
      <c r="DR69" s="631"/>
      <c r="DS69" s="631"/>
      <c r="DT69" s="631"/>
      <c r="DU69" s="631"/>
      <c r="DV69" s="631"/>
      <c r="DW69" s="631"/>
      <c r="DX69" s="631"/>
      <c r="DY69" s="631"/>
      <c r="DZ69" s="631"/>
      <c r="EA69" s="631"/>
      <c r="EB69" s="631"/>
      <c r="EC69" s="631"/>
      <c r="ED69" s="631"/>
      <c r="EE69" s="631"/>
      <c r="EF69" s="631"/>
      <c r="EG69" s="631"/>
      <c r="EH69" s="631"/>
      <c r="EI69" s="631"/>
      <c r="EJ69" s="631"/>
      <c r="EK69" s="631"/>
      <c r="EL69" s="631"/>
      <c r="EM69" s="631"/>
      <c r="EN69" s="631"/>
      <c r="EO69" s="631"/>
      <c r="EP69" s="631"/>
    </row>
    <row r="70" spans="1:146" ht="20.399999999999999">
      <c r="A70" s="29">
        <v>21</v>
      </c>
      <c r="B70" s="119" t="s">
        <v>93</v>
      </c>
      <c r="C70" s="459"/>
      <c r="D70" s="459"/>
      <c r="E70" s="459"/>
      <c r="F70" s="41"/>
      <c r="G70" s="41"/>
      <c r="H70" s="40"/>
      <c r="I70" s="40"/>
      <c r="J70" s="40"/>
      <c r="K70" s="40"/>
      <c r="L70" s="40"/>
      <c r="M70" s="40"/>
      <c r="N70" s="40"/>
      <c r="O70" s="576">
        <f>O71</f>
        <v>1133.8699999999999</v>
      </c>
      <c r="P70" s="577">
        <v>0</v>
      </c>
      <c r="Q70" s="577">
        <v>0</v>
      </c>
      <c r="R70" s="555">
        <f>O70-P70-Q70</f>
        <v>1133.8699999999999</v>
      </c>
      <c r="S70" s="567">
        <f>R70</f>
        <v>1133.8699999999999</v>
      </c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1"/>
      <c r="AQ70" s="631"/>
      <c r="AR70" s="631"/>
      <c r="AS70" s="631"/>
      <c r="AT70" s="631"/>
      <c r="AU70" s="631"/>
      <c r="AV70" s="631"/>
      <c r="AW70" s="631"/>
      <c r="AX70" s="631"/>
      <c r="AY70" s="631"/>
      <c r="AZ70" s="631"/>
      <c r="BA70" s="631"/>
      <c r="BB70" s="631"/>
      <c r="BC70" s="631"/>
      <c r="BD70" s="631"/>
      <c r="BE70" s="631"/>
      <c r="BF70" s="631"/>
      <c r="BG70" s="631"/>
      <c r="BH70" s="631"/>
      <c r="BI70" s="631"/>
      <c r="BJ70" s="631"/>
      <c r="BK70" s="631"/>
      <c r="BL70" s="631"/>
      <c r="BM70" s="631"/>
      <c r="BN70" s="631"/>
      <c r="BO70" s="631"/>
      <c r="BP70" s="631"/>
      <c r="BQ70" s="631"/>
      <c r="BR70" s="631"/>
      <c r="BS70" s="631"/>
      <c r="BT70" s="631"/>
      <c r="BU70" s="631"/>
      <c r="BV70" s="631"/>
      <c r="BW70" s="631"/>
      <c r="BX70" s="631"/>
      <c r="BY70" s="631"/>
      <c r="BZ70" s="631"/>
      <c r="CA70" s="631"/>
      <c r="CB70" s="631"/>
      <c r="CC70" s="631"/>
      <c r="CD70" s="631"/>
      <c r="CE70" s="631"/>
      <c r="CF70" s="631"/>
      <c r="CG70" s="631"/>
      <c r="CH70" s="631"/>
      <c r="CI70" s="631"/>
      <c r="CJ70" s="631"/>
      <c r="CK70" s="631"/>
      <c r="CL70" s="631"/>
      <c r="CM70" s="631"/>
      <c r="CN70" s="631"/>
      <c r="CO70" s="631"/>
      <c r="CP70" s="631"/>
      <c r="CQ70" s="631"/>
      <c r="CR70" s="631"/>
      <c r="CS70" s="631"/>
      <c r="CT70" s="631"/>
      <c r="CU70" s="631"/>
      <c r="CV70" s="631"/>
      <c r="CW70" s="631"/>
      <c r="CX70" s="631"/>
      <c r="CY70" s="631"/>
      <c r="CZ70" s="631"/>
      <c r="DA70" s="631"/>
      <c r="DB70" s="631"/>
      <c r="DC70" s="631"/>
      <c r="DD70" s="631"/>
      <c r="DE70" s="631"/>
      <c r="DF70" s="631"/>
      <c r="DG70" s="631"/>
      <c r="DH70" s="631"/>
      <c r="DI70" s="631"/>
      <c r="DJ70" s="631"/>
      <c r="DK70" s="631"/>
      <c r="DL70" s="631"/>
      <c r="DM70" s="631"/>
      <c r="DN70" s="631"/>
      <c r="DO70" s="631"/>
      <c r="DP70" s="631"/>
      <c r="DQ70" s="631"/>
      <c r="DR70" s="631"/>
      <c r="DS70" s="631"/>
      <c r="DT70" s="631"/>
      <c r="DU70" s="631"/>
      <c r="DV70" s="631"/>
      <c r="DW70" s="631"/>
      <c r="DX70" s="631"/>
      <c r="DY70" s="631"/>
      <c r="DZ70" s="631"/>
      <c r="EA70" s="631"/>
      <c r="EB70" s="631"/>
      <c r="EC70" s="631"/>
      <c r="ED70" s="631"/>
      <c r="EE70" s="631"/>
      <c r="EF70" s="631"/>
      <c r="EG70" s="631"/>
      <c r="EH70" s="631"/>
      <c r="EI70" s="631"/>
      <c r="EJ70" s="631"/>
      <c r="EK70" s="631"/>
      <c r="EL70" s="631"/>
      <c r="EM70" s="631"/>
      <c r="EN70" s="631"/>
      <c r="EO70" s="631"/>
      <c r="EP70" s="631"/>
    </row>
    <row r="71" spans="1:146" ht="31.2">
      <c r="B71" s="372" t="s">
        <v>86</v>
      </c>
      <c r="C71" s="535">
        <v>0</v>
      </c>
      <c r="D71" s="535">
        <v>0</v>
      </c>
      <c r="E71" s="535">
        <v>20</v>
      </c>
      <c r="F71" s="374">
        <v>13645.062</v>
      </c>
      <c r="G71" s="374">
        <v>15242.8</v>
      </c>
      <c r="H71" s="374">
        <v>9677.7999999999993</v>
      </c>
      <c r="I71" s="374">
        <v>216.84</v>
      </c>
      <c r="J71" s="374">
        <v>225.6</v>
      </c>
      <c r="K71" s="374">
        <v>203.6</v>
      </c>
      <c r="L71" s="374">
        <v>1713.35</v>
      </c>
      <c r="M71" s="374">
        <v>1888.1</v>
      </c>
      <c r="N71" s="374">
        <v>2067.9</v>
      </c>
      <c r="O71" s="535">
        <f>SUM(F71:H71)*C71/100+SUM(I71:K71)*D71/100+SUM(L71:N71)*E71/100</f>
        <v>1133.8699999999999</v>
      </c>
      <c r="P71" s="462"/>
      <c r="Q71" s="462"/>
      <c r="R71" s="555"/>
      <c r="S71" s="561"/>
      <c r="T71" s="631"/>
      <c r="U71" s="631"/>
      <c r="V71" s="631"/>
      <c r="W71" s="631"/>
      <c r="X71" s="631"/>
      <c r="Y71" s="631"/>
      <c r="Z71" s="631"/>
      <c r="AA71" s="631"/>
      <c r="AB71" s="631"/>
      <c r="AC71" s="631"/>
      <c r="AD71" s="631"/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1"/>
      <c r="AQ71" s="631"/>
      <c r="AR71" s="631"/>
      <c r="AS71" s="631"/>
      <c r="AT71" s="631"/>
      <c r="AU71" s="631"/>
      <c r="AV71" s="631"/>
      <c r="AW71" s="631"/>
      <c r="AX71" s="631"/>
      <c r="AY71" s="631"/>
      <c r="AZ71" s="631"/>
      <c r="BA71" s="631"/>
      <c r="BB71" s="631"/>
      <c r="BC71" s="631"/>
      <c r="BD71" s="631"/>
      <c r="BE71" s="631"/>
      <c r="BF71" s="631"/>
      <c r="BG71" s="631"/>
      <c r="BH71" s="631"/>
      <c r="BI71" s="631"/>
      <c r="BJ71" s="631"/>
      <c r="BK71" s="631"/>
      <c r="BL71" s="631"/>
      <c r="BM71" s="631"/>
      <c r="BN71" s="631"/>
      <c r="BO71" s="631"/>
      <c r="BP71" s="631"/>
      <c r="BQ71" s="631"/>
      <c r="BR71" s="631"/>
      <c r="BS71" s="631"/>
      <c r="BT71" s="631"/>
      <c r="BU71" s="631"/>
      <c r="BV71" s="631"/>
      <c r="BW71" s="631"/>
      <c r="BX71" s="631"/>
      <c r="BY71" s="631"/>
      <c r="BZ71" s="631"/>
      <c r="CA71" s="631"/>
      <c r="CB71" s="631"/>
      <c r="CC71" s="631"/>
      <c r="CD71" s="631"/>
      <c r="CE71" s="631"/>
      <c r="CF71" s="631"/>
      <c r="CG71" s="631"/>
      <c r="CH71" s="631"/>
      <c r="CI71" s="631"/>
      <c r="CJ71" s="631"/>
      <c r="CK71" s="631"/>
      <c r="CL71" s="631"/>
      <c r="CM71" s="631"/>
      <c r="CN71" s="631"/>
      <c r="CO71" s="631"/>
      <c r="CP71" s="631"/>
      <c r="CQ71" s="631"/>
      <c r="CR71" s="631"/>
      <c r="CS71" s="631"/>
      <c r="CT71" s="631"/>
      <c r="CU71" s="631"/>
      <c r="CV71" s="631"/>
      <c r="CW71" s="631"/>
      <c r="CX71" s="631"/>
      <c r="CY71" s="631"/>
      <c r="CZ71" s="631"/>
      <c r="DA71" s="631"/>
      <c r="DB71" s="631"/>
      <c r="DC71" s="631"/>
      <c r="DD71" s="631"/>
      <c r="DE71" s="631"/>
      <c r="DF71" s="631"/>
      <c r="DG71" s="631"/>
      <c r="DH71" s="631"/>
      <c r="DI71" s="631"/>
      <c r="DJ71" s="631"/>
      <c r="DK71" s="631"/>
      <c r="DL71" s="631"/>
      <c r="DM71" s="631"/>
      <c r="DN71" s="631"/>
      <c r="DO71" s="631"/>
      <c r="DP71" s="631"/>
      <c r="DQ71" s="631"/>
      <c r="DR71" s="631"/>
      <c r="DS71" s="631"/>
      <c r="DT71" s="631"/>
      <c r="DU71" s="631"/>
      <c r="DV71" s="631"/>
      <c r="DW71" s="631"/>
      <c r="DX71" s="631"/>
      <c r="DY71" s="631"/>
      <c r="DZ71" s="631"/>
      <c r="EA71" s="631"/>
      <c r="EB71" s="631"/>
      <c r="EC71" s="631"/>
      <c r="ED71" s="631"/>
      <c r="EE71" s="631"/>
      <c r="EF71" s="631"/>
      <c r="EG71" s="631"/>
      <c r="EH71" s="631"/>
      <c r="EI71" s="631"/>
      <c r="EJ71" s="631"/>
      <c r="EK71" s="631"/>
      <c r="EL71" s="631"/>
      <c r="EM71" s="631"/>
      <c r="EN71" s="631"/>
      <c r="EO71" s="631"/>
      <c r="EP71" s="631"/>
    </row>
    <row r="72" spans="1:146" ht="20.399999999999999">
      <c r="A72" s="29">
        <v>22</v>
      </c>
      <c r="B72" s="119" t="s">
        <v>94</v>
      </c>
      <c r="C72" s="459"/>
      <c r="D72" s="459"/>
      <c r="E72" s="459"/>
      <c r="F72" s="41"/>
      <c r="G72" s="41"/>
      <c r="H72" s="40"/>
      <c r="I72" s="40"/>
      <c r="J72" s="40"/>
      <c r="K72" s="40"/>
      <c r="L72" s="40"/>
      <c r="M72" s="40"/>
      <c r="N72" s="40"/>
      <c r="O72" s="576">
        <f>O73</f>
        <v>566.93499999999995</v>
      </c>
      <c r="P72" s="577">
        <v>0</v>
      </c>
      <c r="Q72" s="577">
        <v>0</v>
      </c>
      <c r="R72" s="555">
        <f>O72-P72-Q72</f>
        <v>566.93499999999995</v>
      </c>
      <c r="S72" s="567">
        <f>R72</f>
        <v>566.93499999999995</v>
      </c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1"/>
      <c r="AQ72" s="631"/>
      <c r="AR72" s="631"/>
      <c r="AS72" s="631"/>
      <c r="AT72" s="631"/>
      <c r="AU72" s="631"/>
      <c r="AV72" s="631"/>
      <c r="AW72" s="631"/>
      <c r="AX72" s="631"/>
      <c r="AY72" s="631"/>
      <c r="AZ72" s="631"/>
      <c r="BA72" s="631"/>
      <c r="BB72" s="631"/>
      <c r="BC72" s="631"/>
      <c r="BD72" s="631"/>
      <c r="BE72" s="631"/>
      <c r="BF72" s="631"/>
      <c r="BG72" s="631"/>
      <c r="BH72" s="631"/>
      <c r="BI72" s="631"/>
      <c r="BJ72" s="631"/>
      <c r="BK72" s="631"/>
      <c r="BL72" s="631"/>
      <c r="BM72" s="631"/>
      <c r="BN72" s="631"/>
      <c r="BO72" s="631"/>
      <c r="BP72" s="631"/>
      <c r="BQ72" s="631"/>
      <c r="BR72" s="631"/>
      <c r="BS72" s="631"/>
      <c r="BT72" s="631"/>
      <c r="BU72" s="631"/>
      <c r="BV72" s="631"/>
      <c r="BW72" s="631"/>
      <c r="BX72" s="631"/>
      <c r="BY72" s="631"/>
      <c r="BZ72" s="631"/>
      <c r="CA72" s="631"/>
      <c r="CB72" s="631"/>
      <c r="CC72" s="631"/>
      <c r="CD72" s="631"/>
      <c r="CE72" s="631"/>
      <c r="CF72" s="631"/>
      <c r="CG72" s="631"/>
      <c r="CH72" s="631"/>
      <c r="CI72" s="631"/>
      <c r="CJ72" s="631"/>
      <c r="CK72" s="631"/>
      <c r="CL72" s="631"/>
      <c r="CM72" s="631"/>
      <c r="CN72" s="631"/>
      <c r="CO72" s="631"/>
      <c r="CP72" s="631"/>
      <c r="CQ72" s="631"/>
      <c r="CR72" s="631"/>
      <c r="CS72" s="631"/>
      <c r="CT72" s="631"/>
      <c r="CU72" s="631"/>
      <c r="CV72" s="631"/>
      <c r="CW72" s="631"/>
      <c r="CX72" s="631"/>
      <c r="CY72" s="631"/>
      <c r="CZ72" s="631"/>
      <c r="DA72" s="631"/>
      <c r="DB72" s="631"/>
      <c r="DC72" s="631"/>
      <c r="DD72" s="631"/>
      <c r="DE72" s="631"/>
      <c r="DF72" s="631"/>
      <c r="DG72" s="631"/>
      <c r="DH72" s="631"/>
      <c r="DI72" s="631"/>
      <c r="DJ72" s="631"/>
      <c r="DK72" s="631"/>
      <c r="DL72" s="631"/>
      <c r="DM72" s="631"/>
      <c r="DN72" s="631"/>
      <c r="DO72" s="631"/>
      <c r="DP72" s="631"/>
      <c r="DQ72" s="631"/>
      <c r="DR72" s="631"/>
      <c r="DS72" s="631"/>
      <c r="DT72" s="631"/>
      <c r="DU72" s="631"/>
      <c r="DV72" s="631"/>
      <c r="DW72" s="631"/>
      <c r="DX72" s="631"/>
      <c r="DY72" s="631"/>
      <c r="DZ72" s="631"/>
      <c r="EA72" s="631"/>
      <c r="EB72" s="631"/>
      <c r="EC72" s="631"/>
      <c r="ED72" s="631"/>
      <c r="EE72" s="631"/>
      <c r="EF72" s="631"/>
      <c r="EG72" s="631"/>
      <c r="EH72" s="631"/>
      <c r="EI72" s="631"/>
      <c r="EJ72" s="631"/>
      <c r="EK72" s="631"/>
      <c r="EL72" s="631"/>
      <c r="EM72" s="631"/>
      <c r="EN72" s="631"/>
      <c r="EO72" s="631"/>
      <c r="EP72" s="631"/>
    </row>
    <row r="73" spans="1:146" ht="31.2">
      <c r="B73" s="372" t="s">
        <v>86</v>
      </c>
      <c r="C73" s="535">
        <v>0</v>
      </c>
      <c r="D73" s="535">
        <v>0</v>
      </c>
      <c r="E73" s="535">
        <v>10</v>
      </c>
      <c r="F73" s="374">
        <v>13645.062</v>
      </c>
      <c r="G73" s="374">
        <v>15242.8</v>
      </c>
      <c r="H73" s="374">
        <v>9677.7999999999993</v>
      </c>
      <c r="I73" s="374">
        <v>216.84</v>
      </c>
      <c r="J73" s="374">
        <v>225.6</v>
      </c>
      <c r="K73" s="374">
        <v>203.6</v>
      </c>
      <c r="L73" s="374">
        <v>1713.35</v>
      </c>
      <c r="M73" s="374">
        <v>1888.1</v>
      </c>
      <c r="N73" s="374">
        <v>2067.9</v>
      </c>
      <c r="O73" s="535">
        <f>SUM(F73:H73)*C73/100+SUM(I73:K73)*D73/100+SUM(L73:N73)*E73/100</f>
        <v>566.93499999999995</v>
      </c>
      <c r="P73" s="462"/>
      <c r="Q73" s="462"/>
      <c r="R73" s="555"/>
      <c r="S73" s="56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1"/>
      <c r="AQ73" s="631"/>
      <c r="AR73" s="631"/>
      <c r="AS73" s="631"/>
      <c r="AT73" s="631"/>
      <c r="AU73" s="631"/>
      <c r="AV73" s="631"/>
      <c r="AW73" s="631"/>
      <c r="AX73" s="631"/>
      <c r="AY73" s="631"/>
      <c r="AZ73" s="631"/>
      <c r="BA73" s="631"/>
      <c r="BB73" s="631"/>
      <c r="BC73" s="631"/>
      <c r="BD73" s="631"/>
      <c r="BE73" s="631"/>
      <c r="BF73" s="631"/>
      <c r="BG73" s="631"/>
      <c r="BH73" s="631"/>
      <c r="BI73" s="631"/>
      <c r="BJ73" s="631"/>
      <c r="BK73" s="631"/>
      <c r="BL73" s="631"/>
      <c r="BM73" s="631"/>
      <c r="BN73" s="631"/>
      <c r="BO73" s="631"/>
      <c r="BP73" s="631"/>
      <c r="BQ73" s="631"/>
      <c r="BR73" s="631"/>
      <c r="BS73" s="631"/>
      <c r="BT73" s="631"/>
      <c r="BU73" s="631"/>
      <c r="BV73" s="631"/>
      <c r="BW73" s="631"/>
      <c r="BX73" s="631"/>
      <c r="BY73" s="631"/>
      <c r="BZ73" s="631"/>
      <c r="CA73" s="631"/>
      <c r="CB73" s="631"/>
      <c r="CC73" s="631"/>
      <c r="CD73" s="631"/>
      <c r="CE73" s="631"/>
      <c r="CF73" s="631"/>
      <c r="CG73" s="631"/>
      <c r="CH73" s="631"/>
      <c r="CI73" s="631"/>
      <c r="CJ73" s="631"/>
      <c r="CK73" s="631"/>
      <c r="CL73" s="631"/>
      <c r="CM73" s="631"/>
      <c r="CN73" s="631"/>
      <c r="CO73" s="631"/>
      <c r="CP73" s="631"/>
      <c r="CQ73" s="631"/>
      <c r="CR73" s="631"/>
      <c r="CS73" s="631"/>
      <c r="CT73" s="631"/>
      <c r="CU73" s="631"/>
      <c r="CV73" s="631"/>
      <c r="CW73" s="631"/>
      <c r="CX73" s="631"/>
      <c r="CY73" s="631"/>
      <c r="CZ73" s="631"/>
      <c r="DA73" s="631"/>
      <c r="DB73" s="631"/>
      <c r="DC73" s="631"/>
      <c r="DD73" s="631"/>
      <c r="DE73" s="631"/>
      <c r="DF73" s="631"/>
      <c r="DG73" s="631"/>
      <c r="DH73" s="631"/>
      <c r="DI73" s="631"/>
      <c r="DJ73" s="631"/>
      <c r="DK73" s="631"/>
      <c r="DL73" s="631"/>
      <c r="DM73" s="631"/>
      <c r="DN73" s="631"/>
      <c r="DO73" s="631"/>
      <c r="DP73" s="631"/>
      <c r="DQ73" s="631"/>
      <c r="DR73" s="631"/>
      <c r="DS73" s="631"/>
      <c r="DT73" s="631"/>
      <c r="DU73" s="631"/>
      <c r="DV73" s="631"/>
      <c r="DW73" s="631"/>
      <c r="DX73" s="631"/>
      <c r="DY73" s="631"/>
      <c r="DZ73" s="631"/>
      <c r="EA73" s="631"/>
      <c r="EB73" s="631"/>
      <c r="EC73" s="631"/>
      <c r="ED73" s="631"/>
      <c r="EE73" s="631"/>
      <c r="EF73" s="631"/>
      <c r="EG73" s="631"/>
      <c r="EH73" s="631"/>
      <c r="EI73" s="631"/>
      <c r="EJ73" s="631"/>
      <c r="EK73" s="631"/>
      <c r="EL73" s="631"/>
      <c r="EM73" s="631"/>
      <c r="EN73" s="631"/>
      <c r="EO73" s="631"/>
      <c r="EP73" s="631"/>
    </row>
    <row r="74" spans="1:146" ht="20.399999999999999">
      <c r="A74" s="29">
        <v>23</v>
      </c>
      <c r="B74" s="119" t="s">
        <v>95</v>
      </c>
      <c r="C74" s="459"/>
      <c r="D74" s="459"/>
      <c r="E74" s="459"/>
      <c r="F74" s="41"/>
      <c r="G74" s="41"/>
      <c r="H74" s="40"/>
      <c r="I74" s="40"/>
      <c r="J74" s="40"/>
      <c r="K74" s="40"/>
      <c r="L74" s="40"/>
      <c r="M74" s="40"/>
      <c r="N74" s="40"/>
      <c r="O74" s="576">
        <f>O75</f>
        <v>142.13999999999999</v>
      </c>
      <c r="P74" s="577">
        <v>0</v>
      </c>
      <c r="Q74" s="577">
        <v>0</v>
      </c>
      <c r="R74" s="555">
        <f t="shared" ref="R74:R87" si="2">O74-P74-Q74</f>
        <v>142.13999999999999</v>
      </c>
      <c r="S74" s="567">
        <f>R74</f>
        <v>142.13999999999999</v>
      </c>
      <c r="T74" s="631"/>
      <c r="U74" s="631"/>
      <c r="V74" s="631"/>
      <c r="W74" s="631"/>
      <c r="X74" s="631"/>
      <c r="Y74" s="631"/>
      <c r="Z74" s="631"/>
      <c r="AA74" s="631"/>
      <c r="AB74" s="631"/>
      <c r="AC74" s="631"/>
      <c r="AD74" s="631"/>
      <c r="AE74" s="631"/>
      <c r="AF74" s="631"/>
      <c r="AG74" s="631"/>
      <c r="AH74" s="631"/>
      <c r="AI74" s="631"/>
      <c r="AJ74" s="631"/>
      <c r="AK74" s="631"/>
      <c r="AL74" s="631"/>
      <c r="AM74" s="631"/>
      <c r="AN74" s="631"/>
      <c r="AO74" s="631"/>
      <c r="AP74" s="631"/>
      <c r="AQ74" s="631"/>
      <c r="AR74" s="631"/>
      <c r="AS74" s="631"/>
      <c r="AT74" s="631"/>
      <c r="AU74" s="631"/>
      <c r="AV74" s="631"/>
      <c r="AW74" s="631"/>
      <c r="AX74" s="631"/>
      <c r="AY74" s="631"/>
      <c r="AZ74" s="631"/>
      <c r="BA74" s="631"/>
      <c r="BB74" s="631"/>
      <c r="BC74" s="631"/>
      <c r="BD74" s="631"/>
      <c r="BE74" s="631"/>
      <c r="BF74" s="631"/>
      <c r="BG74" s="631"/>
      <c r="BH74" s="631"/>
      <c r="BI74" s="631"/>
      <c r="BJ74" s="631"/>
      <c r="BK74" s="631"/>
      <c r="BL74" s="631"/>
      <c r="BM74" s="631"/>
      <c r="BN74" s="631"/>
      <c r="BO74" s="631"/>
      <c r="BP74" s="631"/>
      <c r="BQ74" s="631"/>
      <c r="BR74" s="631"/>
      <c r="BS74" s="631"/>
      <c r="BT74" s="631"/>
      <c r="BU74" s="631"/>
      <c r="BV74" s="631"/>
      <c r="BW74" s="631"/>
      <c r="BX74" s="631"/>
      <c r="BY74" s="631"/>
      <c r="BZ74" s="631"/>
      <c r="CA74" s="631"/>
      <c r="CB74" s="631"/>
      <c r="CC74" s="631"/>
      <c r="CD74" s="631"/>
      <c r="CE74" s="631"/>
      <c r="CF74" s="631"/>
      <c r="CG74" s="631"/>
      <c r="CH74" s="631"/>
      <c r="CI74" s="631"/>
      <c r="CJ74" s="631"/>
      <c r="CK74" s="631"/>
      <c r="CL74" s="631"/>
      <c r="CM74" s="631"/>
      <c r="CN74" s="631"/>
      <c r="CO74" s="631"/>
      <c r="CP74" s="631"/>
      <c r="CQ74" s="631"/>
      <c r="CR74" s="631"/>
      <c r="CS74" s="631"/>
      <c r="CT74" s="631"/>
      <c r="CU74" s="631"/>
      <c r="CV74" s="631"/>
      <c r="CW74" s="631"/>
      <c r="CX74" s="631"/>
      <c r="CY74" s="631"/>
      <c r="CZ74" s="631"/>
      <c r="DA74" s="631"/>
      <c r="DB74" s="631"/>
      <c r="DC74" s="631"/>
      <c r="DD74" s="631"/>
      <c r="DE74" s="631"/>
      <c r="DF74" s="631"/>
      <c r="DG74" s="631"/>
      <c r="DH74" s="631"/>
      <c r="DI74" s="631"/>
      <c r="DJ74" s="631"/>
      <c r="DK74" s="631"/>
      <c r="DL74" s="631"/>
      <c r="DM74" s="631"/>
      <c r="DN74" s="631"/>
      <c r="DO74" s="631"/>
      <c r="DP74" s="631"/>
      <c r="DQ74" s="631"/>
      <c r="DR74" s="631"/>
      <c r="DS74" s="631"/>
      <c r="DT74" s="631"/>
      <c r="DU74" s="631"/>
      <c r="DV74" s="631"/>
      <c r="DW74" s="631"/>
      <c r="DX74" s="631"/>
      <c r="DY74" s="631"/>
      <c r="DZ74" s="631"/>
      <c r="EA74" s="631"/>
      <c r="EB74" s="631"/>
      <c r="EC74" s="631"/>
      <c r="ED74" s="631"/>
      <c r="EE74" s="631"/>
      <c r="EF74" s="631"/>
      <c r="EG74" s="631"/>
      <c r="EH74" s="631"/>
      <c r="EI74" s="631"/>
      <c r="EJ74" s="631"/>
      <c r="EK74" s="631"/>
      <c r="EL74" s="631"/>
      <c r="EM74" s="631"/>
      <c r="EN74" s="631"/>
      <c r="EO74" s="631"/>
      <c r="EP74" s="631"/>
    </row>
    <row r="75" spans="1:146" ht="20.399999999999999">
      <c r="B75" s="372" t="s">
        <v>251</v>
      </c>
      <c r="C75" s="535">
        <v>0</v>
      </c>
      <c r="D75" s="535">
        <v>0</v>
      </c>
      <c r="E75" s="535">
        <v>50</v>
      </c>
      <c r="F75" s="374">
        <v>6209.9530000000004</v>
      </c>
      <c r="G75" s="374">
        <v>6651.1580000000004</v>
      </c>
      <c r="H75" s="374">
        <v>4891.5</v>
      </c>
      <c r="I75" s="374">
        <v>72.31</v>
      </c>
      <c r="J75" s="374">
        <v>77.230999999999995</v>
      </c>
      <c r="K75" s="374">
        <v>80.3</v>
      </c>
      <c r="L75" s="374">
        <v>256.38299999999998</v>
      </c>
      <c r="M75" s="374">
        <v>27.896999999999998</v>
      </c>
      <c r="N75" s="374">
        <v>0</v>
      </c>
      <c r="O75" s="535">
        <f>SUM(F75:H75)*C75/100+SUM(I75:K75)*D75/100+SUM(L75:N75)*E75/100</f>
        <v>142.13999999999999</v>
      </c>
      <c r="P75" s="462"/>
      <c r="Q75" s="462"/>
      <c r="R75" s="555"/>
      <c r="S75" s="561"/>
      <c r="T75" s="631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1"/>
      <c r="AK75" s="631"/>
      <c r="AL75" s="631"/>
      <c r="AM75" s="631"/>
      <c r="AN75" s="631"/>
      <c r="AO75" s="631"/>
      <c r="AP75" s="631"/>
      <c r="AQ75" s="631"/>
      <c r="AR75" s="631"/>
      <c r="AS75" s="631"/>
      <c r="AT75" s="631"/>
      <c r="AU75" s="631"/>
      <c r="AV75" s="631"/>
      <c r="AW75" s="631"/>
      <c r="AX75" s="631"/>
      <c r="AY75" s="631"/>
      <c r="AZ75" s="631"/>
      <c r="BA75" s="631"/>
      <c r="BB75" s="631"/>
      <c r="BC75" s="631"/>
      <c r="BD75" s="631"/>
      <c r="BE75" s="631"/>
      <c r="BF75" s="631"/>
      <c r="BG75" s="631"/>
      <c r="BH75" s="631"/>
      <c r="BI75" s="631"/>
      <c r="BJ75" s="631"/>
      <c r="BK75" s="631"/>
      <c r="BL75" s="631"/>
      <c r="BM75" s="631"/>
      <c r="BN75" s="631"/>
      <c r="BO75" s="631"/>
      <c r="BP75" s="631"/>
      <c r="BQ75" s="631"/>
      <c r="BR75" s="631"/>
      <c r="BS75" s="631"/>
      <c r="BT75" s="631"/>
      <c r="BU75" s="631"/>
      <c r="BV75" s="631"/>
      <c r="BW75" s="631"/>
      <c r="BX75" s="631"/>
      <c r="BY75" s="631"/>
      <c r="BZ75" s="631"/>
      <c r="CA75" s="631"/>
      <c r="CB75" s="631"/>
      <c r="CC75" s="631"/>
      <c r="CD75" s="631"/>
      <c r="CE75" s="631"/>
      <c r="CF75" s="631"/>
      <c r="CG75" s="631"/>
      <c r="CH75" s="631"/>
      <c r="CI75" s="631"/>
      <c r="CJ75" s="631"/>
      <c r="CK75" s="631"/>
      <c r="CL75" s="631"/>
      <c r="CM75" s="631"/>
      <c r="CN75" s="631"/>
      <c r="CO75" s="631"/>
      <c r="CP75" s="631"/>
      <c r="CQ75" s="631"/>
      <c r="CR75" s="631"/>
      <c r="CS75" s="631"/>
      <c r="CT75" s="631"/>
      <c r="CU75" s="631"/>
      <c r="CV75" s="631"/>
      <c r="CW75" s="631"/>
      <c r="CX75" s="631"/>
      <c r="CY75" s="631"/>
      <c r="CZ75" s="631"/>
      <c r="DA75" s="631"/>
      <c r="DB75" s="631"/>
      <c r="DC75" s="631"/>
      <c r="DD75" s="631"/>
      <c r="DE75" s="631"/>
      <c r="DF75" s="631"/>
      <c r="DG75" s="631"/>
      <c r="DH75" s="631"/>
      <c r="DI75" s="631"/>
      <c r="DJ75" s="631"/>
      <c r="DK75" s="631"/>
      <c r="DL75" s="631"/>
      <c r="DM75" s="631"/>
      <c r="DN75" s="631"/>
      <c r="DO75" s="631"/>
      <c r="DP75" s="631"/>
      <c r="DQ75" s="631"/>
      <c r="DR75" s="631"/>
      <c r="DS75" s="631"/>
      <c r="DT75" s="631"/>
      <c r="DU75" s="631"/>
      <c r="DV75" s="631"/>
      <c r="DW75" s="631"/>
      <c r="DX75" s="631"/>
      <c r="DY75" s="631"/>
      <c r="DZ75" s="631"/>
      <c r="EA75" s="631"/>
      <c r="EB75" s="631"/>
      <c r="EC75" s="631"/>
      <c r="ED75" s="631"/>
      <c r="EE75" s="631"/>
      <c r="EF75" s="631"/>
      <c r="EG75" s="631"/>
      <c r="EH75" s="631"/>
      <c r="EI75" s="631"/>
      <c r="EJ75" s="631"/>
      <c r="EK75" s="631"/>
      <c r="EL75" s="631"/>
      <c r="EM75" s="631"/>
      <c r="EN75" s="631"/>
      <c r="EO75" s="631"/>
      <c r="EP75" s="631"/>
    </row>
    <row r="76" spans="1:146" ht="20.399999999999999">
      <c r="B76" s="468" t="s">
        <v>231</v>
      </c>
      <c r="C76" s="576"/>
      <c r="D76" s="576"/>
      <c r="E76" s="576"/>
      <c r="F76" s="40"/>
      <c r="G76" s="40"/>
      <c r="H76" s="40"/>
      <c r="I76" s="40"/>
      <c r="J76" s="40"/>
      <c r="K76" s="40"/>
      <c r="L76" s="40"/>
      <c r="M76" s="40"/>
      <c r="N76" s="40"/>
      <c r="O76" s="469">
        <f>SUM(O77)</f>
        <v>566.93499999999995</v>
      </c>
      <c r="P76" s="577">
        <v>0</v>
      </c>
      <c r="Q76" s="577">
        <v>0</v>
      </c>
      <c r="R76" s="555">
        <f t="shared" si="2"/>
        <v>566.93499999999995</v>
      </c>
      <c r="S76" s="567">
        <f>R76</f>
        <v>566.93499999999995</v>
      </c>
      <c r="T76" s="631"/>
      <c r="U76" s="631"/>
      <c r="V76" s="631"/>
      <c r="W76" s="631"/>
      <c r="X76" s="631"/>
      <c r="Y76" s="631"/>
      <c r="Z76" s="631"/>
      <c r="AA76" s="631"/>
      <c r="AB76" s="631"/>
      <c r="AC76" s="631"/>
      <c r="AD76" s="631"/>
      <c r="AE76" s="631"/>
      <c r="AF76" s="631"/>
      <c r="AG76" s="631"/>
      <c r="AH76" s="631"/>
      <c r="AI76" s="631"/>
      <c r="AJ76" s="631"/>
      <c r="AK76" s="631"/>
      <c r="AL76" s="631"/>
      <c r="AM76" s="631"/>
      <c r="AN76" s="631"/>
      <c r="AO76" s="631"/>
      <c r="AP76" s="631"/>
      <c r="AQ76" s="631"/>
      <c r="AR76" s="631"/>
      <c r="AS76" s="631"/>
      <c r="AT76" s="631"/>
      <c r="AU76" s="631"/>
      <c r="AV76" s="631"/>
      <c r="AW76" s="631"/>
      <c r="AX76" s="631"/>
      <c r="AY76" s="631"/>
      <c r="AZ76" s="631"/>
      <c r="BA76" s="631"/>
      <c r="BB76" s="631"/>
      <c r="BC76" s="631"/>
      <c r="BD76" s="631"/>
      <c r="BE76" s="631"/>
      <c r="BF76" s="631"/>
      <c r="BG76" s="631"/>
      <c r="BH76" s="631"/>
      <c r="BI76" s="631"/>
      <c r="BJ76" s="631"/>
      <c r="BK76" s="631"/>
      <c r="BL76" s="631"/>
      <c r="BM76" s="631"/>
      <c r="BN76" s="631"/>
      <c r="BO76" s="631"/>
      <c r="BP76" s="631"/>
      <c r="BQ76" s="631"/>
      <c r="BR76" s="631"/>
      <c r="BS76" s="631"/>
      <c r="BT76" s="631"/>
      <c r="BU76" s="631"/>
      <c r="BV76" s="631"/>
      <c r="BW76" s="631"/>
      <c r="BX76" s="631"/>
      <c r="BY76" s="631"/>
      <c r="BZ76" s="631"/>
      <c r="CA76" s="631"/>
      <c r="CB76" s="631"/>
      <c r="CC76" s="631"/>
      <c r="CD76" s="631"/>
      <c r="CE76" s="631"/>
      <c r="CF76" s="631"/>
      <c r="CG76" s="631"/>
      <c r="CH76" s="631"/>
      <c r="CI76" s="631"/>
      <c r="CJ76" s="631"/>
      <c r="CK76" s="631"/>
      <c r="CL76" s="631"/>
      <c r="CM76" s="631"/>
      <c r="CN76" s="631"/>
      <c r="CO76" s="631"/>
      <c r="CP76" s="631"/>
      <c r="CQ76" s="631"/>
      <c r="CR76" s="631"/>
      <c r="CS76" s="631"/>
      <c r="CT76" s="631"/>
      <c r="CU76" s="631"/>
      <c r="CV76" s="631"/>
      <c r="CW76" s="631"/>
      <c r="CX76" s="631"/>
      <c r="CY76" s="631"/>
      <c r="CZ76" s="631"/>
      <c r="DA76" s="631"/>
      <c r="DB76" s="631"/>
      <c r="DC76" s="631"/>
      <c r="DD76" s="631"/>
      <c r="DE76" s="631"/>
      <c r="DF76" s="631"/>
      <c r="DG76" s="631"/>
      <c r="DH76" s="631"/>
      <c r="DI76" s="631"/>
      <c r="DJ76" s="631"/>
      <c r="DK76" s="631"/>
      <c r="DL76" s="631"/>
      <c r="DM76" s="631"/>
      <c r="DN76" s="631"/>
      <c r="DO76" s="631"/>
      <c r="DP76" s="631"/>
      <c r="DQ76" s="631"/>
      <c r="DR76" s="631"/>
      <c r="DS76" s="631"/>
      <c r="DT76" s="631"/>
      <c r="DU76" s="631"/>
      <c r="DV76" s="631"/>
      <c r="DW76" s="631"/>
      <c r="DX76" s="631"/>
      <c r="DY76" s="631"/>
      <c r="DZ76" s="631"/>
      <c r="EA76" s="631"/>
      <c r="EB76" s="631"/>
      <c r="EC76" s="631"/>
      <c r="ED76" s="631"/>
      <c r="EE76" s="631"/>
      <c r="EF76" s="631"/>
      <c r="EG76" s="631"/>
      <c r="EH76" s="631"/>
      <c r="EI76" s="631"/>
      <c r="EJ76" s="631"/>
      <c r="EK76" s="631"/>
      <c r="EL76" s="631"/>
      <c r="EM76" s="631"/>
      <c r="EN76" s="631"/>
      <c r="EO76" s="631"/>
      <c r="EP76" s="631"/>
    </row>
    <row r="77" spans="1:146" ht="31.2">
      <c r="B77" s="372" t="s">
        <v>86</v>
      </c>
      <c r="C77" s="535">
        <v>0</v>
      </c>
      <c r="D77" s="535">
        <v>0</v>
      </c>
      <c r="E77" s="535">
        <v>10</v>
      </c>
      <c r="F77" s="374">
        <v>13645.062</v>
      </c>
      <c r="G77" s="374">
        <v>15242.8</v>
      </c>
      <c r="H77" s="374">
        <v>9677.7999999999993</v>
      </c>
      <c r="I77" s="374">
        <v>216.84</v>
      </c>
      <c r="J77" s="374">
        <v>225.6</v>
      </c>
      <c r="K77" s="374">
        <v>203.6</v>
      </c>
      <c r="L77" s="374">
        <v>1713.35</v>
      </c>
      <c r="M77" s="374">
        <v>1888.1</v>
      </c>
      <c r="N77" s="374">
        <v>2067.9</v>
      </c>
      <c r="O77" s="535">
        <f>SUM(F77:H77)*C77/100+SUM(I77:K77)*D77/100+SUM(L77:N77)*E77/100</f>
        <v>566.93499999999995</v>
      </c>
      <c r="P77" s="462"/>
      <c r="Q77" s="462"/>
      <c r="R77" s="555"/>
      <c r="S77" s="561"/>
      <c r="T77" s="631"/>
      <c r="U77" s="631"/>
      <c r="V77" s="631"/>
      <c r="W77" s="631"/>
      <c r="X77" s="631"/>
      <c r="Y77" s="631"/>
      <c r="Z77" s="631"/>
      <c r="AA77" s="631"/>
      <c r="AB77" s="631"/>
      <c r="AC77" s="631"/>
      <c r="AD77" s="631"/>
      <c r="AE77" s="631"/>
      <c r="AF77" s="631"/>
      <c r="AG77" s="631"/>
      <c r="AH77" s="631"/>
      <c r="AI77" s="631"/>
      <c r="AJ77" s="631"/>
      <c r="AK77" s="631"/>
      <c r="AL77" s="631"/>
      <c r="AM77" s="631"/>
      <c r="AN77" s="631"/>
      <c r="AO77" s="631"/>
      <c r="AP77" s="631"/>
      <c r="AQ77" s="631"/>
      <c r="AR77" s="631"/>
      <c r="AS77" s="631"/>
      <c r="AT77" s="631"/>
      <c r="AU77" s="631"/>
      <c r="AV77" s="631"/>
      <c r="AW77" s="631"/>
      <c r="AX77" s="631"/>
      <c r="AY77" s="631"/>
      <c r="AZ77" s="631"/>
      <c r="BA77" s="631"/>
      <c r="BB77" s="631"/>
      <c r="BC77" s="631"/>
      <c r="BD77" s="631"/>
      <c r="BE77" s="631"/>
      <c r="BF77" s="631"/>
      <c r="BG77" s="631"/>
      <c r="BH77" s="631"/>
      <c r="BI77" s="631"/>
      <c r="BJ77" s="631"/>
      <c r="BK77" s="631"/>
      <c r="BL77" s="631"/>
      <c r="BM77" s="631"/>
      <c r="BN77" s="631"/>
      <c r="BO77" s="631"/>
      <c r="BP77" s="631"/>
      <c r="BQ77" s="631"/>
      <c r="BR77" s="631"/>
      <c r="BS77" s="631"/>
      <c r="BT77" s="631"/>
      <c r="BU77" s="631"/>
      <c r="BV77" s="631"/>
      <c r="BW77" s="631"/>
      <c r="BX77" s="631"/>
      <c r="BY77" s="631"/>
      <c r="BZ77" s="631"/>
      <c r="CA77" s="631"/>
      <c r="CB77" s="631"/>
      <c r="CC77" s="631"/>
      <c r="CD77" s="631"/>
      <c r="CE77" s="631"/>
      <c r="CF77" s="631"/>
      <c r="CG77" s="631"/>
      <c r="CH77" s="631"/>
      <c r="CI77" s="631"/>
      <c r="CJ77" s="631"/>
      <c r="CK77" s="631"/>
      <c r="CL77" s="631"/>
      <c r="CM77" s="631"/>
      <c r="CN77" s="631"/>
      <c r="CO77" s="631"/>
      <c r="CP77" s="631"/>
      <c r="CQ77" s="631"/>
      <c r="CR77" s="631"/>
      <c r="CS77" s="631"/>
      <c r="CT77" s="631"/>
      <c r="CU77" s="631"/>
      <c r="CV77" s="631"/>
      <c r="CW77" s="631"/>
      <c r="CX77" s="631"/>
      <c r="CY77" s="631"/>
      <c r="CZ77" s="631"/>
      <c r="DA77" s="631"/>
      <c r="DB77" s="631"/>
      <c r="DC77" s="631"/>
      <c r="DD77" s="631"/>
      <c r="DE77" s="631"/>
      <c r="DF77" s="631"/>
      <c r="DG77" s="631"/>
      <c r="DH77" s="631"/>
      <c r="DI77" s="631"/>
      <c r="DJ77" s="631"/>
      <c r="DK77" s="631"/>
      <c r="DL77" s="631"/>
      <c r="DM77" s="631"/>
      <c r="DN77" s="631"/>
      <c r="DO77" s="631"/>
      <c r="DP77" s="631"/>
      <c r="DQ77" s="631"/>
      <c r="DR77" s="631"/>
      <c r="DS77" s="631"/>
      <c r="DT77" s="631"/>
      <c r="DU77" s="631"/>
      <c r="DV77" s="631"/>
      <c r="DW77" s="631"/>
      <c r="DX77" s="631"/>
      <c r="DY77" s="631"/>
      <c r="DZ77" s="631"/>
      <c r="EA77" s="631"/>
      <c r="EB77" s="631"/>
      <c r="EC77" s="631"/>
      <c r="ED77" s="631"/>
      <c r="EE77" s="631"/>
      <c r="EF77" s="631"/>
      <c r="EG77" s="631"/>
      <c r="EH77" s="631"/>
      <c r="EI77" s="631"/>
      <c r="EJ77" s="631"/>
      <c r="EK77" s="631"/>
      <c r="EL77" s="631"/>
      <c r="EM77" s="631"/>
      <c r="EN77" s="631"/>
      <c r="EO77" s="631"/>
      <c r="EP77" s="631"/>
    </row>
    <row r="78" spans="1:146" ht="20.399999999999999">
      <c r="B78" s="121" t="s">
        <v>96</v>
      </c>
      <c r="C78" s="592"/>
      <c r="D78" s="592"/>
      <c r="E78" s="592"/>
      <c r="F78" s="139"/>
      <c r="G78" s="139"/>
      <c r="H78" s="139"/>
      <c r="I78" s="139"/>
      <c r="J78" s="139"/>
      <c r="K78" s="139"/>
      <c r="L78" s="139"/>
      <c r="M78" s="139"/>
      <c r="N78" s="139"/>
      <c r="O78" s="471">
        <f>O79</f>
        <v>10251.9</v>
      </c>
      <c r="P78" s="593">
        <f>SUM(P79)</f>
        <v>4041.6</v>
      </c>
      <c r="Q78" s="593">
        <f>SUM(Q79)</f>
        <v>0</v>
      </c>
      <c r="R78" s="555">
        <f>R79</f>
        <v>6210.2999999999993</v>
      </c>
      <c r="S78" s="561"/>
      <c r="T78" s="631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1"/>
      <c r="AG78" s="631"/>
      <c r="AH78" s="631"/>
      <c r="AI78" s="631"/>
      <c r="AJ78" s="631"/>
      <c r="AK78" s="631"/>
      <c r="AL78" s="631"/>
      <c r="AM78" s="631"/>
      <c r="AN78" s="631"/>
      <c r="AO78" s="631"/>
      <c r="AP78" s="631"/>
      <c r="AQ78" s="631"/>
      <c r="AR78" s="631"/>
      <c r="AS78" s="631"/>
      <c r="AT78" s="631"/>
      <c r="AU78" s="631"/>
      <c r="AV78" s="631"/>
      <c r="AW78" s="631"/>
      <c r="AX78" s="631"/>
      <c r="AY78" s="631"/>
      <c r="AZ78" s="631"/>
      <c r="BA78" s="631"/>
      <c r="BB78" s="631"/>
      <c r="BC78" s="631"/>
      <c r="BD78" s="631"/>
      <c r="BE78" s="631"/>
      <c r="BF78" s="631"/>
      <c r="BG78" s="631"/>
      <c r="BH78" s="631"/>
      <c r="BI78" s="631"/>
      <c r="BJ78" s="631"/>
      <c r="BK78" s="631"/>
      <c r="BL78" s="631"/>
      <c r="BM78" s="631"/>
      <c r="BN78" s="631"/>
      <c r="BO78" s="631"/>
      <c r="BP78" s="631"/>
      <c r="BQ78" s="631"/>
      <c r="BR78" s="631"/>
      <c r="BS78" s="631"/>
      <c r="BT78" s="631"/>
      <c r="BU78" s="631"/>
      <c r="BV78" s="631"/>
      <c r="BW78" s="631"/>
      <c r="BX78" s="631"/>
      <c r="BY78" s="631"/>
      <c r="BZ78" s="631"/>
      <c r="CA78" s="631"/>
      <c r="CB78" s="631"/>
      <c r="CC78" s="631"/>
      <c r="CD78" s="631"/>
      <c r="CE78" s="631"/>
      <c r="CF78" s="631"/>
      <c r="CG78" s="631"/>
      <c r="CH78" s="631"/>
      <c r="CI78" s="631"/>
      <c r="CJ78" s="631"/>
      <c r="CK78" s="631"/>
      <c r="CL78" s="631"/>
      <c r="CM78" s="631"/>
      <c r="CN78" s="631"/>
      <c r="CO78" s="631"/>
      <c r="CP78" s="631"/>
      <c r="CQ78" s="631"/>
      <c r="CR78" s="631"/>
      <c r="CS78" s="631"/>
      <c r="CT78" s="631"/>
      <c r="CU78" s="631"/>
      <c r="CV78" s="631"/>
      <c r="CW78" s="631"/>
      <c r="CX78" s="631"/>
      <c r="CY78" s="631"/>
      <c r="CZ78" s="631"/>
      <c r="DA78" s="631"/>
      <c r="DB78" s="631"/>
      <c r="DC78" s="631"/>
      <c r="DD78" s="631"/>
      <c r="DE78" s="631"/>
      <c r="DF78" s="631"/>
      <c r="DG78" s="631"/>
      <c r="DH78" s="631"/>
      <c r="DI78" s="631"/>
      <c r="DJ78" s="631"/>
      <c r="DK78" s="631"/>
      <c r="DL78" s="631"/>
      <c r="DM78" s="631"/>
      <c r="DN78" s="631"/>
      <c r="DO78" s="631"/>
      <c r="DP78" s="631"/>
      <c r="DQ78" s="631"/>
      <c r="DR78" s="631"/>
      <c r="DS78" s="631"/>
      <c r="DT78" s="631"/>
      <c r="DU78" s="631"/>
      <c r="DV78" s="631"/>
      <c r="DW78" s="631"/>
      <c r="DX78" s="631"/>
      <c r="DY78" s="631"/>
      <c r="DZ78" s="631"/>
      <c r="EA78" s="631"/>
      <c r="EB78" s="631"/>
      <c r="EC78" s="631"/>
      <c r="ED78" s="631"/>
      <c r="EE78" s="631"/>
      <c r="EF78" s="631"/>
      <c r="EG78" s="631"/>
      <c r="EH78" s="631"/>
      <c r="EI78" s="631"/>
      <c r="EJ78" s="631"/>
      <c r="EK78" s="631"/>
      <c r="EL78" s="631"/>
      <c r="EM78" s="631"/>
      <c r="EN78" s="631"/>
      <c r="EO78" s="631"/>
      <c r="EP78" s="631"/>
    </row>
    <row r="79" spans="1:146" ht="21" thickBot="1">
      <c r="A79" s="29">
        <v>24</v>
      </c>
      <c r="B79" s="116" t="s">
        <v>97</v>
      </c>
      <c r="C79" s="566"/>
      <c r="D79" s="566"/>
      <c r="E79" s="566"/>
      <c r="F79" s="18"/>
      <c r="G79" s="18"/>
      <c r="H79" s="18"/>
      <c r="I79" s="18"/>
      <c r="J79" s="18"/>
      <c r="K79" s="18"/>
      <c r="L79" s="18"/>
      <c r="M79" s="18"/>
      <c r="N79" s="18"/>
      <c r="O79" s="566">
        <f>SUM(O80+O81)</f>
        <v>10251.9</v>
      </c>
      <c r="P79" s="594">
        <v>4041.6</v>
      </c>
      <c r="Q79" s="474">
        <v>0</v>
      </c>
      <c r="R79" s="555">
        <f t="shared" si="2"/>
        <v>6210.2999999999993</v>
      </c>
      <c r="S79" s="567">
        <f>R79</f>
        <v>6210.2999999999993</v>
      </c>
      <c r="T79" s="631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1"/>
      <c r="AG79" s="631"/>
      <c r="AH79" s="631"/>
      <c r="AI79" s="631"/>
      <c r="AJ79" s="631"/>
      <c r="AK79" s="631"/>
      <c r="AL79" s="631"/>
      <c r="AM79" s="631"/>
      <c r="AN79" s="631"/>
      <c r="AO79" s="631"/>
      <c r="AP79" s="631"/>
      <c r="AQ79" s="631"/>
      <c r="AR79" s="631"/>
      <c r="AS79" s="631"/>
      <c r="AT79" s="631"/>
      <c r="AU79" s="631"/>
      <c r="AV79" s="631"/>
      <c r="AW79" s="631"/>
      <c r="AX79" s="631"/>
      <c r="AY79" s="631"/>
      <c r="AZ79" s="631"/>
      <c r="BA79" s="631"/>
      <c r="BB79" s="631"/>
      <c r="BC79" s="631"/>
      <c r="BD79" s="631"/>
      <c r="BE79" s="631"/>
      <c r="BF79" s="631"/>
      <c r="BG79" s="631"/>
      <c r="BH79" s="631"/>
      <c r="BI79" s="631"/>
      <c r="BJ79" s="631"/>
      <c r="BK79" s="631"/>
      <c r="BL79" s="631"/>
      <c r="BM79" s="631"/>
      <c r="BN79" s="631"/>
      <c r="BO79" s="631"/>
      <c r="BP79" s="631"/>
      <c r="BQ79" s="631"/>
      <c r="BR79" s="631"/>
      <c r="BS79" s="631"/>
      <c r="BT79" s="631"/>
      <c r="BU79" s="631"/>
      <c r="BV79" s="631"/>
      <c r="BW79" s="631"/>
      <c r="BX79" s="631"/>
      <c r="BY79" s="631"/>
      <c r="BZ79" s="631"/>
      <c r="CA79" s="631"/>
      <c r="CB79" s="631"/>
      <c r="CC79" s="631"/>
      <c r="CD79" s="631"/>
      <c r="CE79" s="631"/>
      <c r="CF79" s="631"/>
      <c r="CG79" s="631"/>
      <c r="CH79" s="631"/>
      <c r="CI79" s="631"/>
      <c r="CJ79" s="631"/>
      <c r="CK79" s="631"/>
      <c r="CL79" s="631"/>
      <c r="CM79" s="631"/>
      <c r="CN79" s="631"/>
      <c r="CO79" s="631"/>
      <c r="CP79" s="631"/>
      <c r="CQ79" s="631"/>
      <c r="CR79" s="631"/>
      <c r="CS79" s="631"/>
      <c r="CT79" s="631"/>
      <c r="CU79" s="631"/>
      <c r="CV79" s="631"/>
      <c r="CW79" s="631"/>
      <c r="CX79" s="631"/>
      <c r="CY79" s="631"/>
      <c r="CZ79" s="631"/>
      <c r="DA79" s="631"/>
      <c r="DB79" s="631"/>
      <c r="DC79" s="631"/>
      <c r="DD79" s="631"/>
      <c r="DE79" s="631"/>
      <c r="DF79" s="631"/>
      <c r="DG79" s="631"/>
      <c r="DH79" s="631"/>
      <c r="DI79" s="631"/>
      <c r="DJ79" s="631"/>
      <c r="DK79" s="631"/>
      <c r="DL79" s="631"/>
      <c r="DM79" s="631"/>
      <c r="DN79" s="631"/>
      <c r="DO79" s="631"/>
      <c r="DP79" s="631"/>
      <c r="DQ79" s="631"/>
      <c r="DR79" s="631"/>
      <c r="DS79" s="631"/>
      <c r="DT79" s="631"/>
      <c r="DU79" s="631"/>
      <c r="DV79" s="631"/>
      <c r="DW79" s="631"/>
      <c r="DX79" s="631"/>
      <c r="DY79" s="631"/>
      <c r="DZ79" s="631"/>
      <c r="EA79" s="631"/>
      <c r="EB79" s="631"/>
      <c r="EC79" s="631"/>
      <c r="ED79" s="631"/>
      <c r="EE79" s="631"/>
      <c r="EF79" s="631"/>
      <c r="EG79" s="631"/>
      <c r="EH79" s="631"/>
      <c r="EI79" s="631"/>
      <c r="EJ79" s="631"/>
      <c r="EK79" s="631"/>
      <c r="EL79" s="631"/>
      <c r="EM79" s="631"/>
      <c r="EN79" s="631"/>
      <c r="EO79" s="631"/>
      <c r="EP79" s="631"/>
    </row>
    <row r="80" spans="1:146" ht="20.399999999999999">
      <c r="B80" s="123" t="s">
        <v>98</v>
      </c>
      <c r="C80" s="558">
        <v>100</v>
      </c>
      <c r="D80" s="558">
        <v>100</v>
      </c>
      <c r="E80" s="558">
        <v>100</v>
      </c>
      <c r="F80" s="43">
        <v>98</v>
      </c>
      <c r="G80" s="43">
        <v>107</v>
      </c>
      <c r="H80" s="43">
        <v>107</v>
      </c>
      <c r="I80" s="43">
        <v>3475</v>
      </c>
      <c r="J80" s="43">
        <v>2790</v>
      </c>
      <c r="K80" s="43">
        <v>2342</v>
      </c>
      <c r="L80" s="30">
        <v>0</v>
      </c>
      <c r="M80" s="30">
        <v>0</v>
      </c>
      <c r="N80" s="30">
        <v>0</v>
      </c>
      <c r="O80" s="30">
        <f>SUM(F80:H80)*C80/100+SUM(I80:K80)*D80/100+SUM(L80:N80)*E80/100</f>
        <v>8919</v>
      </c>
      <c r="P80" s="462"/>
      <c r="Q80" s="462"/>
      <c r="R80" s="555"/>
      <c r="S80" s="561"/>
      <c r="T80" s="631"/>
      <c r="U80" s="631"/>
      <c r="V80" s="631"/>
      <c r="W80" s="631"/>
      <c r="X80" s="631"/>
      <c r="Y80" s="631"/>
      <c r="Z80" s="631"/>
      <c r="AA80" s="631"/>
      <c r="AB80" s="631"/>
      <c r="AC80" s="631"/>
      <c r="AD80" s="631"/>
      <c r="AE80" s="631"/>
      <c r="AF80" s="631"/>
      <c r="AG80" s="631"/>
      <c r="AH80" s="631"/>
      <c r="AI80" s="631"/>
      <c r="AJ80" s="631"/>
      <c r="AK80" s="631"/>
      <c r="AL80" s="631"/>
      <c r="AM80" s="631"/>
      <c r="AN80" s="631"/>
      <c r="AO80" s="631"/>
      <c r="AP80" s="631"/>
      <c r="AQ80" s="631"/>
      <c r="AR80" s="631"/>
      <c r="AS80" s="631"/>
      <c r="AT80" s="631"/>
      <c r="AU80" s="631"/>
      <c r="AV80" s="631"/>
      <c r="AW80" s="631"/>
      <c r="AX80" s="631"/>
      <c r="AY80" s="631"/>
      <c r="AZ80" s="631"/>
      <c r="BA80" s="631"/>
      <c r="BB80" s="631"/>
      <c r="BC80" s="631"/>
      <c r="BD80" s="631"/>
      <c r="BE80" s="631"/>
      <c r="BF80" s="631"/>
      <c r="BG80" s="631"/>
      <c r="BH80" s="631"/>
      <c r="BI80" s="631"/>
      <c r="BJ80" s="631"/>
      <c r="BK80" s="631"/>
      <c r="BL80" s="631"/>
      <c r="BM80" s="631"/>
      <c r="BN80" s="631"/>
      <c r="BO80" s="631"/>
      <c r="BP80" s="631"/>
      <c r="BQ80" s="631"/>
      <c r="BR80" s="631"/>
      <c r="BS80" s="631"/>
      <c r="BT80" s="631"/>
      <c r="BU80" s="631"/>
      <c r="BV80" s="631"/>
      <c r="BW80" s="631"/>
      <c r="BX80" s="631"/>
      <c r="BY80" s="631"/>
      <c r="BZ80" s="631"/>
      <c r="CA80" s="631"/>
      <c r="CB80" s="631"/>
      <c r="CC80" s="631"/>
      <c r="CD80" s="631"/>
      <c r="CE80" s="631"/>
      <c r="CF80" s="631"/>
      <c r="CG80" s="631"/>
      <c r="CH80" s="631"/>
      <c r="CI80" s="631"/>
      <c r="CJ80" s="631"/>
      <c r="CK80" s="631"/>
      <c r="CL80" s="631"/>
      <c r="CM80" s="631"/>
      <c r="CN80" s="631"/>
      <c r="CO80" s="631"/>
      <c r="CP80" s="631"/>
      <c r="CQ80" s="631"/>
      <c r="CR80" s="631"/>
      <c r="CS80" s="631"/>
      <c r="CT80" s="631"/>
      <c r="CU80" s="631"/>
      <c r="CV80" s="631"/>
      <c r="CW80" s="631"/>
      <c r="CX80" s="631"/>
      <c r="CY80" s="631"/>
      <c r="CZ80" s="631"/>
      <c r="DA80" s="631"/>
      <c r="DB80" s="631"/>
      <c r="DC80" s="631"/>
      <c r="DD80" s="631"/>
      <c r="DE80" s="631"/>
      <c r="DF80" s="631"/>
      <c r="DG80" s="631"/>
      <c r="DH80" s="631"/>
      <c r="DI80" s="631"/>
      <c r="DJ80" s="631"/>
      <c r="DK80" s="631"/>
      <c r="DL80" s="631"/>
      <c r="DM80" s="631"/>
      <c r="DN80" s="631"/>
      <c r="DO80" s="631"/>
      <c r="DP80" s="631"/>
      <c r="DQ80" s="631"/>
      <c r="DR80" s="631"/>
      <c r="DS80" s="631"/>
      <c r="DT80" s="631"/>
      <c r="DU80" s="631"/>
      <c r="DV80" s="631"/>
      <c r="DW80" s="631"/>
      <c r="DX80" s="631"/>
      <c r="DY80" s="631"/>
      <c r="DZ80" s="631"/>
      <c r="EA80" s="631"/>
      <c r="EB80" s="631"/>
      <c r="EC80" s="631"/>
      <c r="ED80" s="631"/>
      <c r="EE80" s="631"/>
      <c r="EF80" s="631"/>
      <c r="EG80" s="631"/>
      <c r="EH80" s="631"/>
      <c r="EI80" s="631"/>
      <c r="EJ80" s="631"/>
      <c r="EK80" s="631"/>
      <c r="EL80" s="631"/>
      <c r="EM80" s="631"/>
      <c r="EN80" s="631"/>
      <c r="EO80" s="631"/>
      <c r="EP80" s="631"/>
    </row>
    <row r="81" spans="1:146" ht="20.399999999999999">
      <c r="B81" s="376" t="s">
        <v>99</v>
      </c>
      <c r="C81" s="537">
        <v>0</v>
      </c>
      <c r="D81" s="537">
        <v>15</v>
      </c>
      <c r="E81" s="537">
        <v>100</v>
      </c>
      <c r="F81" s="378">
        <v>2125</v>
      </c>
      <c r="G81" s="378">
        <v>870</v>
      </c>
      <c r="H81" s="378">
        <v>2410</v>
      </c>
      <c r="I81" s="378">
        <v>2086</v>
      </c>
      <c r="J81" s="378">
        <v>2630</v>
      </c>
      <c r="K81" s="378">
        <v>4170</v>
      </c>
      <c r="L81" s="379">
        <v>0</v>
      </c>
      <c r="M81" s="379">
        <v>0</v>
      </c>
      <c r="N81" s="379">
        <v>0</v>
      </c>
      <c r="O81" s="379">
        <f>SUM(F81:H81)*C81/100+SUM(I81:K81)*D81/100+SUM(L81:N81)*E81/100</f>
        <v>1332.9</v>
      </c>
      <c r="P81" s="462"/>
      <c r="Q81" s="462"/>
      <c r="R81" s="555"/>
      <c r="S81" s="561"/>
      <c r="T81" s="631"/>
      <c r="U81" s="631"/>
      <c r="V81" s="631"/>
      <c r="W81" s="631"/>
      <c r="X81" s="631"/>
      <c r="Y81" s="631"/>
      <c r="Z81" s="631"/>
      <c r="AA81" s="631"/>
      <c r="AB81" s="631"/>
      <c r="AC81" s="631"/>
      <c r="AD81" s="631"/>
      <c r="AE81" s="631"/>
      <c r="AF81" s="631"/>
      <c r="AG81" s="631"/>
      <c r="AH81" s="631"/>
      <c r="AI81" s="631"/>
      <c r="AJ81" s="631"/>
      <c r="AK81" s="631"/>
      <c r="AL81" s="631"/>
      <c r="AM81" s="631"/>
      <c r="AN81" s="631"/>
      <c r="AO81" s="631"/>
      <c r="AP81" s="631"/>
      <c r="AQ81" s="631"/>
      <c r="AR81" s="631"/>
      <c r="AS81" s="631"/>
      <c r="AT81" s="631"/>
      <c r="AU81" s="631"/>
      <c r="AV81" s="631"/>
      <c r="AW81" s="631"/>
      <c r="AX81" s="631"/>
      <c r="AY81" s="631"/>
      <c r="AZ81" s="631"/>
      <c r="BA81" s="631"/>
      <c r="BB81" s="631"/>
      <c r="BC81" s="631"/>
      <c r="BD81" s="631"/>
      <c r="BE81" s="631"/>
      <c r="BF81" s="631"/>
      <c r="BG81" s="631"/>
      <c r="BH81" s="631"/>
      <c r="BI81" s="631"/>
      <c r="BJ81" s="631"/>
      <c r="BK81" s="631"/>
      <c r="BL81" s="631"/>
      <c r="BM81" s="631"/>
      <c r="BN81" s="631"/>
      <c r="BO81" s="631"/>
      <c r="BP81" s="631"/>
      <c r="BQ81" s="631"/>
      <c r="BR81" s="631"/>
      <c r="BS81" s="631"/>
      <c r="BT81" s="631"/>
      <c r="BU81" s="631"/>
      <c r="BV81" s="631"/>
      <c r="BW81" s="631"/>
      <c r="BX81" s="631"/>
      <c r="BY81" s="631"/>
      <c r="BZ81" s="631"/>
      <c r="CA81" s="631"/>
      <c r="CB81" s="631"/>
      <c r="CC81" s="631"/>
      <c r="CD81" s="631"/>
      <c r="CE81" s="631"/>
      <c r="CF81" s="631"/>
      <c r="CG81" s="631"/>
      <c r="CH81" s="631"/>
      <c r="CI81" s="631"/>
      <c r="CJ81" s="631"/>
      <c r="CK81" s="631"/>
      <c r="CL81" s="631"/>
      <c r="CM81" s="631"/>
      <c r="CN81" s="631"/>
      <c r="CO81" s="631"/>
      <c r="CP81" s="631"/>
      <c r="CQ81" s="631"/>
      <c r="CR81" s="631"/>
      <c r="CS81" s="631"/>
      <c r="CT81" s="631"/>
      <c r="CU81" s="631"/>
      <c r="CV81" s="631"/>
      <c r="CW81" s="631"/>
      <c r="CX81" s="631"/>
      <c r="CY81" s="631"/>
      <c r="CZ81" s="631"/>
      <c r="DA81" s="631"/>
      <c r="DB81" s="631"/>
      <c r="DC81" s="631"/>
      <c r="DD81" s="631"/>
      <c r="DE81" s="631"/>
      <c r="DF81" s="631"/>
      <c r="DG81" s="631"/>
      <c r="DH81" s="631"/>
      <c r="DI81" s="631"/>
      <c r="DJ81" s="631"/>
      <c r="DK81" s="631"/>
      <c r="DL81" s="631"/>
      <c r="DM81" s="631"/>
      <c r="DN81" s="631"/>
      <c r="DO81" s="631"/>
      <c r="DP81" s="631"/>
      <c r="DQ81" s="631"/>
      <c r="DR81" s="631"/>
      <c r="DS81" s="631"/>
      <c r="DT81" s="631"/>
      <c r="DU81" s="631"/>
      <c r="DV81" s="631"/>
      <c r="DW81" s="631"/>
      <c r="DX81" s="631"/>
      <c r="DY81" s="631"/>
      <c r="DZ81" s="631"/>
      <c r="EA81" s="631"/>
      <c r="EB81" s="631"/>
      <c r="EC81" s="631"/>
      <c r="ED81" s="631"/>
      <c r="EE81" s="631"/>
      <c r="EF81" s="631"/>
      <c r="EG81" s="631"/>
      <c r="EH81" s="631"/>
      <c r="EI81" s="631"/>
      <c r="EJ81" s="631"/>
      <c r="EK81" s="631"/>
      <c r="EL81" s="631"/>
      <c r="EM81" s="631"/>
      <c r="EN81" s="631"/>
      <c r="EO81" s="631"/>
      <c r="EP81" s="631"/>
    </row>
    <row r="82" spans="1:146" ht="20.399999999999999">
      <c r="B82" s="124" t="s">
        <v>100</v>
      </c>
      <c r="C82" s="595"/>
      <c r="D82" s="595"/>
      <c r="E82" s="595"/>
      <c r="F82" s="142"/>
      <c r="G82" s="142"/>
      <c r="H82" s="142"/>
      <c r="I82" s="142"/>
      <c r="J82" s="142"/>
      <c r="K82" s="142"/>
      <c r="L82" s="142"/>
      <c r="M82" s="142"/>
      <c r="N82" s="142"/>
      <c r="O82" s="595">
        <f>O83+O86+O89</f>
        <v>12593.269</v>
      </c>
      <c r="P82" s="479">
        <f>P83+P86+P89</f>
        <v>975.6</v>
      </c>
      <c r="Q82" s="479">
        <f>Q83+Q86+Q89</f>
        <v>0</v>
      </c>
      <c r="R82" s="555">
        <f t="shared" si="2"/>
        <v>11617.669</v>
      </c>
      <c r="S82" s="561"/>
      <c r="T82" s="631"/>
      <c r="U82" s="631"/>
      <c r="V82" s="631"/>
      <c r="W82" s="631"/>
      <c r="X82" s="631"/>
      <c r="Y82" s="631"/>
      <c r="Z82" s="631"/>
      <c r="AA82" s="631"/>
      <c r="AB82" s="631"/>
      <c r="AC82" s="631"/>
      <c r="AD82" s="631"/>
      <c r="AE82" s="631"/>
      <c r="AF82" s="631"/>
      <c r="AG82" s="631"/>
      <c r="AH82" s="631"/>
      <c r="AI82" s="631"/>
      <c r="AJ82" s="631"/>
      <c r="AK82" s="631"/>
      <c r="AL82" s="631"/>
      <c r="AM82" s="631"/>
      <c r="AN82" s="631"/>
      <c r="AO82" s="631"/>
      <c r="AP82" s="631"/>
      <c r="AQ82" s="631"/>
      <c r="AR82" s="631"/>
      <c r="AS82" s="631"/>
      <c r="AT82" s="631"/>
      <c r="AU82" s="631"/>
      <c r="AV82" s="631"/>
      <c r="AW82" s="631"/>
      <c r="AX82" s="631"/>
      <c r="AY82" s="631"/>
      <c r="AZ82" s="631"/>
      <c r="BA82" s="631"/>
      <c r="BB82" s="631"/>
      <c r="BC82" s="631"/>
      <c r="BD82" s="631"/>
      <c r="BE82" s="631"/>
      <c r="BF82" s="631"/>
      <c r="BG82" s="631"/>
      <c r="BH82" s="631"/>
      <c r="BI82" s="631"/>
      <c r="BJ82" s="631"/>
      <c r="BK82" s="631"/>
      <c r="BL82" s="631"/>
      <c r="BM82" s="631"/>
      <c r="BN82" s="631"/>
      <c r="BO82" s="631"/>
      <c r="BP82" s="631"/>
      <c r="BQ82" s="631"/>
      <c r="BR82" s="631"/>
      <c r="BS82" s="631"/>
      <c r="BT82" s="631"/>
      <c r="BU82" s="631"/>
      <c r="BV82" s="631"/>
      <c r="BW82" s="631"/>
      <c r="BX82" s="631"/>
      <c r="BY82" s="631"/>
      <c r="BZ82" s="631"/>
      <c r="CA82" s="631"/>
      <c r="CB82" s="631"/>
      <c r="CC82" s="631"/>
      <c r="CD82" s="631"/>
      <c r="CE82" s="631"/>
      <c r="CF82" s="631"/>
      <c r="CG82" s="631"/>
      <c r="CH82" s="631"/>
      <c r="CI82" s="631"/>
      <c r="CJ82" s="631"/>
      <c r="CK82" s="631"/>
      <c r="CL82" s="631"/>
      <c r="CM82" s="631"/>
      <c r="CN82" s="631"/>
      <c r="CO82" s="631"/>
      <c r="CP82" s="631"/>
      <c r="CQ82" s="631"/>
      <c r="CR82" s="631"/>
      <c r="CS82" s="631"/>
      <c r="CT82" s="631"/>
      <c r="CU82" s="631"/>
      <c r="CV82" s="631"/>
      <c r="CW82" s="631"/>
      <c r="CX82" s="631"/>
      <c r="CY82" s="631"/>
      <c r="CZ82" s="631"/>
      <c r="DA82" s="631"/>
      <c r="DB82" s="631"/>
      <c r="DC82" s="631"/>
      <c r="DD82" s="631"/>
      <c r="DE82" s="631"/>
      <c r="DF82" s="631"/>
      <c r="DG82" s="631"/>
      <c r="DH82" s="631"/>
      <c r="DI82" s="631"/>
      <c r="DJ82" s="631"/>
      <c r="DK82" s="631"/>
      <c r="DL82" s="631"/>
      <c r="DM82" s="631"/>
      <c r="DN82" s="631"/>
      <c r="DO82" s="631"/>
      <c r="DP82" s="631"/>
      <c r="DQ82" s="631"/>
      <c r="DR82" s="631"/>
      <c r="DS82" s="631"/>
      <c r="DT82" s="631"/>
      <c r="DU82" s="631"/>
      <c r="DV82" s="631"/>
      <c r="DW82" s="631"/>
      <c r="DX82" s="631"/>
      <c r="DY82" s="631"/>
      <c r="DZ82" s="631"/>
      <c r="EA82" s="631"/>
      <c r="EB82" s="631"/>
      <c r="EC82" s="631"/>
      <c r="ED82" s="631"/>
      <c r="EE82" s="631"/>
      <c r="EF82" s="631"/>
      <c r="EG82" s="631"/>
      <c r="EH82" s="631"/>
      <c r="EI82" s="631"/>
      <c r="EJ82" s="631"/>
      <c r="EK82" s="631"/>
      <c r="EL82" s="631"/>
      <c r="EM82" s="631"/>
      <c r="EN82" s="631"/>
      <c r="EO82" s="631"/>
      <c r="EP82" s="631"/>
    </row>
    <row r="83" spans="1:146" ht="20.399999999999999">
      <c r="A83" s="29">
        <v>25</v>
      </c>
      <c r="B83" s="480" t="s">
        <v>101</v>
      </c>
      <c r="C83" s="483"/>
      <c r="D83" s="483"/>
      <c r="E83" s="483"/>
      <c r="F83" s="482"/>
      <c r="G83" s="482"/>
      <c r="H83" s="482"/>
      <c r="I83" s="482"/>
      <c r="J83" s="482"/>
      <c r="K83" s="482"/>
      <c r="L83" s="482"/>
      <c r="M83" s="482"/>
      <c r="N83" s="482"/>
      <c r="O83" s="483">
        <f>O84+O85</f>
        <v>1155.5999999999999</v>
      </c>
      <c r="P83" s="596">
        <v>0</v>
      </c>
      <c r="Q83" s="596">
        <v>0</v>
      </c>
      <c r="R83" s="555">
        <f t="shared" si="2"/>
        <v>1155.5999999999999</v>
      </c>
      <c r="S83" s="567">
        <f>R83</f>
        <v>1155.5999999999999</v>
      </c>
      <c r="T83" s="631"/>
      <c r="U83" s="631"/>
      <c r="V83" s="631"/>
      <c r="W83" s="631"/>
      <c r="X83" s="631"/>
      <c r="Y83" s="631"/>
      <c r="Z83" s="631"/>
      <c r="AA83" s="631"/>
      <c r="AB83" s="631"/>
      <c r="AC83" s="631"/>
      <c r="AD83" s="631"/>
      <c r="AE83" s="631"/>
      <c r="AF83" s="631"/>
      <c r="AG83" s="631"/>
      <c r="AH83" s="631"/>
      <c r="AI83" s="631"/>
      <c r="AJ83" s="631"/>
      <c r="AK83" s="631"/>
      <c r="AL83" s="631"/>
      <c r="AM83" s="631"/>
      <c r="AN83" s="631"/>
      <c r="AO83" s="631"/>
      <c r="AP83" s="631"/>
      <c r="AQ83" s="631"/>
      <c r="AR83" s="631"/>
      <c r="AS83" s="631"/>
      <c r="AT83" s="631"/>
      <c r="AU83" s="631"/>
      <c r="AV83" s="631"/>
      <c r="AW83" s="631"/>
      <c r="AX83" s="631"/>
      <c r="AY83" s="631"/>
      <c r="AZ83" s="631"/>
      <c r="BA83" s="631"/>
      <c r="BB83" s="631"/>
      <c r="BC83" s="631"/>
      <c r="BD83" s="631"/>
      <c r="BE83" s="631"/>
      <c r="BF83" s="631"/>
      <c r="BG83" s="631"/>
      <c r="BH83" s="631"/>
      <c r="BI83" s="631"/>
      <c r="BJ83" s="631"/>
      <c r="BK83" s="631"/>
      <c r="BL83" s="631"/>
      <c r="BM83" s="631"/>
      <c r="BN83" s="631"/>
      <c r="BO83" s="631"/>
      <c r="BP83" s="631"/>
      <c r="BQ83" s="631"/>
      <c r="BR83" s="631"/>
      <c r="BS83" s="631"/>
      <c r="BT83" s="631"/>
      <c r="BU83" s="631"/>
      <c r="BV83" s="631"/>
      <c r="BW83" s="631"/>
      <c r="BX83" s="631"/>
      <c r="BY83" s="631"/>
      <c r="BZ83" s="631"/>
      <c r="CA83" s="631"/>
      <c r="CB83" s="631"/>
      <c r="CC83" s="631"/>
      <c r="CD83" s="631"/>
      <c r="CE83" s="631"/>
      <c r="CF83" s="631"/>
      <c r="CG83" s="631"/>
      <c r="CH83" s="631"/>
      <c r="CI83" s="631"/>
      <c r="CJ83" s="631"/>
      <c r="CK83" s="631"/>
      <c r="CL83" s="631"/>
      <c r="CM83" s="631"/>
      <c r="CN83" s="631"/>
      <c r="CO83" s="631"/>
      <c r="CP83" s="631"/>
      <c r="CQ83" s="631"/>
      <c r="CR83" s="631"/>
      <c r="CS83" s="631"/>
      <c r="CT83" s="631"/>
      <c r="CU83" s="631"/>
      <c r="CV83" s="631"/>
      <c r="CW83" s="631"/>
      <c r="CX83" s="631"/>
      <c r="CY83" s="631"/>
      <c r="CZ83" s="631"/>
      <c r="DA83" s="631"/>
      <c r="DB83" s="631"/>
      <c r="DC83" s="631"/>
      <c r="DD83" s="631"/>
      <c r="DE83" s="631"/>
      <c r="DF83" s="631"/>
      <c r="DG83" s="631"/>
      <c r="DH83" s="631"/>
      <c r="DI83" s="631"/>
      <c r="DJ83" s="631"/>
      <c r="DK83" s="631"/>
      <c r="DL83" s="631"/>
      <c r="DM83" s="631"/>
      <c r="DN83" s="631"/>
      <c r="DO83" s="631"/>
      <c r="DP83" s="631"/>
      <c r="DQ83" s="631"/>
      <c r="DR83" s="631"/>
      <c r="DS83" s="631"/>
      <c r="DT83" s="631"/>
      <c r="DU83" s="631"/>
      <c r="DV83" s="631"/>
      <c r="DW83" s="631"/>
      <c r="DX83" s="631"/>
      <c r="DY83" s="631"/>
      <c r="DZ83" s="631"/>
      <c r="EA83" s="631"/>
      <c r="EB83" s="631"/>
      <c r="EC83" s="631"/>
      <c r="ED83" s="631"/>
      <c r="EE83" s="631"/>
      <c r="EF83" s="631"/>
      <c r="EG83" s="631"/>
      <c r="EH83" s="631"/>
      <c r="EI83" s="631"/>
      <c r="EJ83" s="631"/>
      <c r="EK83" s="631"/>
      <c r="EL83" s="631"/>
      <c r="EM83" s="631"/>
      <c r="EN83" s="631"/>
      <c r="EO83" s="631"/>
      <c r="EP83" s="631"/>
    </row>
    <row r="84" spans="1:146" ht="20.399999999999999">
      <c r="B84" s="126" t="s">
        <v>232</v>
      </c>
      <c r="C84" s="597">
        <v>100</v>
      </c>
      <c r="D84" s="597">
        <v>50</v>
      </c>
      <c r="E84" s="597">
        <v>100</v>
      </c>
      <c r="F84" s="26">
        <v>0</v>
      </c>
      <c r="G84" s="31">
        <v>0</v>
      </c>
      <c r="H84" s="31">
        <v>133.1</v>
      </c>
      <c r="I84" s="31">
        <v>460.8</v>
      </c>
      <c r="J84" s="31">
        <v>0</v>
      </c>
      <c r="K84" s="31">
        <v>1584.2</v>
      </c>
      <c r="L84" s="31">
        <v>0</v>
      </c>
      <c r="M84" s="31">
        <v>0</v>
      </c>
      <c r="N84" s="31">
        <v>0</v>
      </c>
      <c r="O84" s="31">
        <f>SUM(F84:H84)*C84/100+SUM(I84:K84)*D84/100+SUM(L84:N84)*E84/100</f>
        <v>1155.5999999999999</v>
      </c>
      <c r="P84" s="598"/>
      <c r="Q84" s="598"/>
      <c r="R84" s="555"/>
      <c r="S84" s="574"/>
      <c r="T84" s="631"/>
      <c r="U84" s="631"/>
      <c r="V84" s="631"/>
      <c r="W84" s="631"/>
      <c r="X84" s="631"/>
      <c r="Y84" s="631"/>
      <c r="Z84" s="631"/>
      <c r="AA84" s="631"/>
      <c r="AB84" s="631"/>
      <c r="AC84" s="631"/>
      <c r="AD84" s="631"/>
      <c r="AE84" s="631"/>
      <c r="AF84" s="631"/>
      <c r="AG84" s="631"/>
      <c r="AH84" s="631"/>
      <c r="AI84" s="631"/>
      <c r="AJ84" s="631"/>
      <c r="AK84" s="631"/>
      <c r="AL84" s="631"/>
      <c r="AM84" s="631"/>
      <c r="AN84" s="631"/>
      <c r="AO84" s="631"/>
      <c r="AP84" s="631"/>
      <c r="AQ84" s="631"/>
      <c r="AR84" s="631"/>
      <c r="AS84" s="631"/>
      <c r="AT84" s="631"/>
      <c r="AU84" s="631"/>
      <c r="AV84" s="631"/>
      <c r="AW84" s="631"/>
      <c r="AX84" s="631"/>
      <c r="AY84" s="631"/>
      <c r="AZ84" s="631"/>
      <c r="BA84" s="631"/>
      <c r="BB84" s="631"/>
      <c r="BC84" s="631"/>
      <c r="BD84" s="631"/>
      <c r="BE84" s="631"/>
      <c r="BF84" s="631"/>
      <c r="BG84" s="631"/>
      <c r="BH84" s="631"/>
      <c r="BI84" s="631"/>
      <c r="BJ84" s="631"/>
      <c r="BK84" s="631"/>
      <c r="BL84" s="631"/>
      <c r="BM84" s="631"/>
      <c r="BN84" s="631"/>
      <c r="BO84" s="631"/>
      <c r="BP84" s="631"/>
      <c r="BQ84" s="631"/>
      <c r="BR84" s="631"/>
      <c r="BS84" s="631"/>
      <c r="BT84" s="631"/>
      <c r="BU84" s="631"/>
      <c r="BV84" s="631"/>
      <c r="BW84" s="631"/>
      <c r="BX84" s="631"/>
      <c r="BY84" s="631"/>
      <c r="BZ84" s="631"/>
      <c r="CA84" s="631"/>
      <c r="CB84" s="631"/>
      <c r="CC84" s="631"/>
      <c r="CD84" s="631"/>
      <c r="CE84" s="631"/>
      <c r="CF84" s="631"/>
      <c r="CG84" s="631"/>
      <c r="CH84" s="631"/>
      <c r="CI84" s="631"/>
      <c r="CJ84" s="631"/>
      <c r="CK84" s="631"/>
      <c r="CL84" s="631"/>
      <c r="CM84" s="631"/>
      <c r="CN84" s="631"/>
      <c r="CO84" s="631"/>
      <c r="CP84" s="631"/>
      <c r="CQ84" s="631"/>
      <c r="CR84" s="631"/>
      <c r="CS84" s="631"/>
      <c r="CT84" s="631"/>
      <c r="CU84" s="631"/>
      <c r="CV84" s="631"/>
      <c r="CW84" s="631"/>
      <c r="CX84" s="631"/>
      <c r="CY84" s="631"/>
      <c r="CZ84" s="631"/>
      <c r="DA84" s="631"/>
      <c r="DB84" s="631"/>
      <c r="DC84" s="631"/>
      <c r="DD84" s="631"/>
      <c r="DE84" s="631"/>
      <c r="DF84" s="631"/>
      <c r="DG84" s="631"/>
      <c r="DH84" s="631"/>
      <c r="DI84" s="631"/>
      <c r="DJ84" s="631"/>
      <c r="DK84" s="631"/>
      <c r="DL84" s="631"/>
      <c r="DM84" s="631"/>
      <c r="DN84" s="631"/>
      <c r="DO84" s="631"/>
      <c r="DP84" s="631"/>
      <c r="DQ84" s="631"/>
      <c r="DR84" s="631"/>
      <c r="DS84" s="631"/>
      <c r="DT84" s="631"/>
      <c r="DU84" s="631"/>
      <c r="DV84" s="631"/>
      <c r="DW84" s="631"/>
      <c r="DX84" s="631"/>
      <c r="DY84" s="631"/>
      <c r="DZ84" s="631"/>
      <c r="EA84" s="631"/>
      <c r="EB84" s="631"/>
      <c r="EC84" s="631"/>
      <c r="ED84" s="631"/>
      <c r="EE84" s="631"/>
      <c r="EF84" s="631"/>
      <c r="EG84" s="631"/>
      <c r="EH84" s="631"/>
      <c r="EI84" s="631"/>
      <c r="EJ84" s="631"/>
      <c r="EK84" s="631"/>
      <c r="EL84" s="631"/>
      <c r="EM84" s="631"/>
      <c r="EN84" s="631"/>
      <c r="EO84" s="631"/>
      <c r="EP84" s="631"/>
    </row>
    <row r="85" spans="1:146" ht="20.399999999999999">
      <c r="B85" s="126" t="s">
        <v>252</v>
      </c>
      <c r="C85" s="597">
        <v>100</v>
      </c>
      <c r="D85" s="597">
        <v>70</v>
      </c>
      <c r="E85" s="597">
        <v>100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f>SUM(F85:H85)*C85/100+SUM(I85:K85)*D85/100+SUM(L85:N85)*E85/100</f>
        <v>0</v>
      </c>
      <c r="P85" s="598"/>
      <c r="Q85" s="598"/>
      <c r="R85" s="555"/>
      <c r="S85" s="561"/>
      <c r="T85" s="631"/>
      <c r="U85" s="631"/>
      <c r="V85" s="631"/>
      <c r="W85" s="631"/>
      <c r="X85" s="631"/>
      <c r="Y85" s="631"/>
      <c r="Z85" s="631"/>
      <c r="AA85" s="631"/>
      <c r="AB85" s="631"/>
      <c r="AC85" s="631"/>
      <c r="AD85" s="631"/>
      <c r="AE85" s="631"/>
      <c r="AF85" s="631"/>
      <c r="AG85" s="631"/>
      <c r="AH85" s="631"/>
      <c r="AI85" s="631"/>
      <c r="AJ85" s="631"/>
      <c r="AK85" s="631"/>
      <c r="AL85" s="631"/>
      <c r="AM85" s="631"/>
      <c r="AN85" s="631"/>
      <c r="AO85" s="631"/>
      <c r="AP85" s="631"/>
      <c r="AQ85" s="631"/>
      <c r="AR85" s="631"/>
      <c r="AS85" s="631"/>
      <c r="AT85" s="631"/>
      <c r="AU85" s="631"/>
      <c r="AV85" s="631"/>
      <c r="AW85" s="631"/>
      <c r="AX85" s="631"/>
      <c r="AY85" s="631"/>
      <c r="AZ85" s="631"/>
      <c r="BA85" s="631"/>
      <c r="BB85" s="631"/>
      <c r="BC85" s="631"/>
      <c r="BD85" s="631"/>
      <c r="BE85" s="631"/>
      <c r="BF85" s="631"/>
      <c r="BG85" s="631"/>
      <c r="BH85" s="631"/>
      <c r="BI85" s="631"/>
      <c r="BJ85" s="631"/>
      <c r="BK85" s="631"/>
      <c r="BL85" s="631"/>
      <c r="BM85" s="631"/>
      <c r="BN85" s="631"/>
      <c r="BO85" s="631"/>
      <c r="BP85" s="631"/>
      <c r="BQ85" s="631"/>
      <c r="BR85" s="631"/>
      <c r="BS85" s="631"/>
      <c r="BT85" s="631"/>
      <c r="BU85" s="631"/>
      <c r="BV85" s="631"/>
      <c r="BW85" s="631"/>
      <c r="BX85" s="631"/>
      <c r="BY85" s="631"/>
      <c r="BZ85" s="631"/>
      <c r="CA85" s="631"/>
      <c r="CB85" s="631"/>
      <c r="CC85" s="631"/>
      <c r="CD85" s="631"/>
      <c r="CE85" s="631"/>
      <c r="CF85" s="631"/>
      <c r="CG85" s="631"/>
      <c r="CH85" s="631"/>
      <c r="CI85" s="631"/>
      <c r="CJ85" s="631"/>
      <c r="CK85" s="631"/>
      <c r="CL85" s="631"/>
      <c r="CM85" s="631"/>
      <c r="CN85" s="631"/>
      <c r="CO85" s="631"/>
      <c r="CP85" s="631"/>
      <c r="CQ85" s="631"/>
      <c r="CR85" s="631"/>
      <c r="CS85" s="631"/>
      <c r="CT85" s="631"/>
      <c r="CU85" s="631"/>
      <c r="CV85" s="631"/>
      <c r="CW85" s="631"/>
      <c r="CX85" s="631"/>
      <c r="CY85" s="631"/>
      <c r="CZ85" s="631"/>
      <c r="DA85" s="631"/>
      <c r="DB85" s="631"/>
      <c r="DC85" s="631"/>
      <c r="DD85" s="631"/>
      <c r="DE85" s="631"/>
      <c r="DF85" s="631"/>
      <c r="DG85" s="631"/>
      <c r="DH85" s="631"/>
      <c r="DI85" s="631"/>
      <c r="DJ85" s="631"/>
      <c r="DK85" s="631"/>
      <c r="DL85" s="631"/>
      <c r="DM85" s="631"/>
      <c r="DN85" s="631"/>
      <c r="DO85" s="631"/>
      <c r="DP85" s="631"/>
      <c r="DQ85" s="631"/>
      <c r="DR85" s="631"/>
      <c r="DS85" s="631"/>
      <c r="DT85" s="631"/>
      <c r="DU85" s="631"/>
      <c r="DV85" s="631"/>
      <c r="DW85" s="631"/>
      <c r="DX85" s="631"/>
      <c r="DY85" s="631"/>
      <c r="DZ85" s="631"/>
      <c r="EA85" s="631"/>
      <c r="EB85" s="631"/>
      <c r="EC85" s="631"/>
      <c r="ED85" s="631"/>
      <c r="EE85" s="631"/>
      <c r="EF85" s="631"/>
      <c r="EG85" s="631"/>
      <c r="EH85" s="631"/>
      <c r="EI85" s="631"/>
      <c r="EJ85" s="631"/>
      <c r="EK85" s="631"/>
      <c r="EL85" s="631"/>
      <c r="EM85" s="631"/>
      <c r="EN85" s="631"/>
      <c r="EO85" s="631"/>
      <c r="EP85" s="631"/>
    </row>
    <row r="86" spans="1:146" ht="20.399999999999999">
      <c r="A86" s="29">
        <v>26</v>
      </c>
      <c r="B86" s="480" t="s">
        <v>102</v>
      </c>
      <c r="C86" s="483"/>
      <c r="D86" s="483"/>
      <c r="E86" s="483"/>
      <c r="F86" s="489"/>
      <c r="G86" s="489"/>
      <c r="H86" s="489"/>
      <c r="I86" s="489"/>
      <c r="J86" s="489"/>
      <c r="K86" s="489"/>
      <c r="L86" s="489"/>
      <c r="M86" s="489"/>
      <c r="N86" s="489"/>
      <c r="O86" s="483">
        <f>O87+O88</f>
        <v>1022.5</v>
      </c>
      <c r="P86" s="599">
        <v>0</v>
      </c>
      <c r="Q86" s="599">
        <v>0</v>
      </c>
      <c r="R86" s="555">
        <f t="shared" si="2"/>
        <v>1022.5</v>
      </c>
      <c r="S86" s="567">
        <f>R86</f>
        <v>1022.5</v>
      </c>
      <c r="T86" s="631"/>
      <c r="U86" s="631"/>
      <c r="V86" s="631"/>
      <c r="W86" s="631"/>
      <c r="X86" s="631"/>
      <c r="Y86" s="631"/>
      <c r="Z86" s="631"/>
      <c r="AA86" s="631"/>
      <c r="AB86" s="631"/>
      <c r="AC86" s="631"/>
      <c r="AD86" s="631"/>
      <c r="AE86" s="631"/>
      <c r="AF86" s="631"/>
      <c r="AG86" s="631"/>
      <c r="AH86" s="631"/>
      <c r="AI86" s="631"/>
      <c r="AJ86" s="631"/>
      <c r="AK86" s="631"/>
      <c r="AL86" s="631"/>
      <c r="AM86" s="631"/>
      <c r="AN86" s="631"/>
      <c r="AO86" s="631"/>
      <c r="AP86" s="631"/>
      <c r="AQ86" s="631"/>
      <c r="AR86" s="631"/>
      <c r="AS86" s="631"/>
      <c r="AT86" s="631"/>
      <c r="AU86" s="631"/>
      <c r="AV86" s="631"/>
      <c r="AW86" s="631"/>
      <c r="AX86" s="631"/>
      <c r="AY86" s="631"/>
      <c r="AZ86" s="631"/>
      <c r="BA86" s="631"/>
      <c r="BB86" s="631"/>
      <c r="BC86" s="631"/>
      <c r="BD86" s="631"/>
      <c r="BE86" s="631"/>
      <c r="BF86" s="631"/>
      <c r="BG86" s="631"/>
      <c r="BH86" s="631"/>
      <c r="BI86" s="631"/>
      <c r="BJ86" s="631"/>
      <c r="BK86" s="631"/>
      <c r="BL86" s="631"/>
      <c r="BM86" s="631"/>
      <c r="BN86" s="631"/>
      <c r="BO86" s="631"/>
      <c r="BP86" s="631"/>
      <c r="BQ86" s="631"/>
      <c r="BR86" s="631"/>
      <c r="BS86" s="631"/>
      <c r="BT86" s="631"/>
      <c r="BU86" s="631"/>
      <c r="BV86" s="631"/>
      <c r="BW86" s="631"/>
      <c r="BX86" s="631"/>
      <c r="BY86" s="631"/>
      <c r="BZ86" s="631"/>
      <c r="CA86" s="631"/>
      <c r="CB86" s="631"/>
      <c r="CC86" s="631"/>
      <c r="CD86" s="631"/>
      <c r="CE86" s="631"/>
      <c r="CF86" s="631"/>
      <c r="CG86" s="631"/>
      <c r="CH86" s="631"/>
      <c r="CI86" s="631"/>
      <c r="CJ86" s="631"/>
      <c r="CK86" s="631"/>
      <c r="CL86" s="631"/>
      <c r="CM86" s="631"/>
      <c r="CN86" s="631"/>
      <c r="CO86" s="631"/>
      <c r="CP86" s="631"/>
      <c r="CQ86" s="631"/>
      <c r="CR86" s="631"/>
      <c r="CS86" s="631"/>
      <c r="CT86" s="631"/>
      <c r="CU86" s="631"/>
      <c r="CV86" s="631"/>
      <c r="CW86" s="631"/>
      <c r="CX86" s="631"/>
      <c r="CY86" s="631"/>
      <c r="CZ86" s="631"/>
      <c r="DA86" s="631"/>
      <c r="DB86" s="631"/>
      <c r="DC86" s="631"/>
      <c r="DD86" s="631"/>
      <c r="DE86" s="631"/>
      <c r="DF86" s="631"/>
      <c r="DG86" s="631"/>
      <c r="DH86" s="631"/>
      <c r="DI86" s="631"/>
      <c r="DJ86" s="631"/>
      <c r="DK86" s="631"/>
      <c r="DL86" s="631"/>
      <c r="DM86" s="631"/>
      <c r="DN86" s="631"/>
      <c r="DO86" s="631"/>
      <c r="DP86" s="631"/>
      <c r="DQ86" s="631"/>
      <c r="DR86" s="631"/>
      <c r="DS86" s="631"/>
      <c r="DT86" s="631"/>
      <c r="DU86" s="631"/>
      <c r="DV86" s="631"/>
      <c r="DW86" s="631"/>
      <c r="DX86" s="631"/>
      <c r="DY86" s="631"/>
      <c r="DZ86" s="631"/>
      <c r="EA86" s="631"/>
      <c r="EB86" s="631"/>
      <c r="EC86" s="631"/>
      <c r="ED86" s="631"/>
      <c r="EE86" s="631"/>
      <c r="EF86" s="631"/>
      <c r="EG86" s="631"/>
      <c r="EH86" s="631"/>
      <c r="EI86" s="631"/>
      <c r="EJ86" s="631"/>
      <c r="EK86" s="631"/>
      <c r="EL86" s="631"/>
      <c r="EM86" s="631"/>
      <c r="EN86" s="631"/>
      <c r="EO86" s="631"/>
      <c r="EP86" s="631"/>
    </row>
    <row r="87" spans="1:146" ht="20.399999999999999">
      <c r="B87" s="126" t="s">
        <v>232</v>
      </c>
      <c r="C87" s="597">
        <v>0</v>
      </c>
      <c r="D87" s="597">
        <v>50</v>
      </c>
      <c r="E87" s="597">
        <v>0</v>
      </c>
      <c r="F87" s="26">
        <v>0</v>
      </c>
      <c r="G87" s="31">
        <v>0</v>
      </c>
      <c r="H87" s="31">
        <v>133.1</v>
      </c>
      <c r="I87" s="31">
        <v>460.8</v>
      </c>
      <c r="J87" s="31">
        <v>0</v>
      </c>
      <c r="K87" s="31">
        <v>1584.2</v>
      </c>
      <c r="L87" s="31">
        <v>0</v>
      </c>
      <c r="M87" s="31">
        <v>0</v>
      </c>
      <c r="N87" s="31">
        <v>0</v>
      </c>
      <c r="O87" s="31">
        <f>SUM(F87:H87)*C87/100+SUM(I87:K87)*D87/100+SUM(L87:N87)*E87/100</f>
        <v>1022.5</v>
      </c>
      <c r="P87" s="598"/>
      <c r="Q87" s="598"/>
      <c r="R87" s="555">
        <f t="shared" si="2"/>
        <v>1022.5</v>
      </c>
      <c r="S87" s="561"/>
      <c r="T87" s="631"/>
      <c r="U87" s="631"/>
      <c r="V87" s="631"/>
      <c r="W87" s="631"/>
      <c r="X87" s="631"/>
      <c r="Y87" s="631"/>
      <c r="Z87" s="631"/>
      <c r="AA87" s="631"/>
      <c r="AB87" s="631"/>
      <c r="AC87" s="631"/>
      <c r="AD87" s="631"/>
      <c r="AE87" s="631"/>
      <c r="AF87" s="631"/>
      <c r="AG87" s="631"/>
      <c r="AH87" s="631"/>
      <c r="AI87" s="631"/>
      <c r="AJ87" s="631"/>
      <c r="AK87" s="631"/>
      <c r="AL87" s="631"/>
      <c r="AM87" s="631"/>
      <c r="AN87" s="631"/>
      <c r="AO87" s="631"/>
      <c r="AP87" s="631"/>
      <c r="AQ87" s="631"/>
      <c r="AR87" s="631"/>
      <c r="AS87" s="631"/>
      <c r="AT87" s="631"/>
      <c r="AU87" s="631"/>
      <c r="AV87" s="631"/>
      <c r="AW87" s="631"/>
      <c r="AX87" s="631"/>
      <c r="AY87" s="631"/>
      <c r="AZ87" s="631"/>
      <c r="BA87" s="631"/>
      <c r="BB87" s="631"/>
      <c r="BC87" s="631"/>
      <c r="BD87" s="631"/>
      <c r="BE87" s="631"/>
      <c r="BF87" s="631"/>
      <c r="BG87" s="631"/>
      <c r="BH87" s="631"/>
      <c r="BI87" s="631"/>
      <c r="BJ87" s="631"/>
      <c r="BK87" s="631"/>
      <c r="BL87" s="631"/>
      <c r="BM87" s="631"/>
      <c r="BN87" s="631"/>
      <c r="BO87" s="631"/>
      <c r="BP87" s="631"/>
      <c r="BQ87" s="631"/>
      <c r="BR87" s="631"/>
      <c r="BS87" s="631"/>
      <c r="BT87" s="631"/>
      <c r="BU87" s="631"/>
      <c r="BV87" s="631"/>
      <c r="BW87" s="631"/>
      <c r="BX87" s="631"/>
      <c r="BY87" s="631"/>
      <c r="BZ87" s="631"/>
      <c r="CA87" s="631"/>
      <c r="CB87" s="631"/>
      <c r="CC87" s="631"/>
      <c r="CD87" s="631"/>
      <c r="CE87" s="631"/>
      <c r="CF87" s="631"/>
      <c r="CG87" s="631"/>
      <c r="CH87" s="631"/>
      <c r="CI87" s="631"/>
      <c r="CJ87" s="631"/>
      <c r="CK87" s="631"/>
      <c r="CL87" s="631"/>
      <c r="CM87" s="631"/>
      <c r="CN87" s="631"/>
      <c r="CO87" s="631"/>
      <c r="CP87" s="631"/>
      <c r="CQ87" s="631"/>
      <c r="CR87" s="631"/>
      <c r="CS87" s="631"/>
      <c r="CT87" s="631"/>
      <c r="CU87" s="631"/>
      <c r="CV87" s="631"/>
      <c r="CW87" s="631"/>
      <c r="CX87" s="631"/>
      <c r="CY87" s="631"/>
      <c r="CZ87" s="631"/>
      <c r="DA87" s="631"/>
      <c r="DB87" s="631"/>
      <c r="DC87" s="631"/>
      <c r="DD87" s="631"/>
      <c r="DE87" s="631"/>
      <c r="DF87" s="631"/>
      <c r="DG87" s="631"/>
      <c r="DH87" s="631"/>
      <c r="DI87" s="631"/>
      <c r="DJ87" s="631"/>
      <c r="DK87" s="631"/>
      <c r="DL87" s="631"/>
      <c r="DM87" s="631"/>
      <c r="DN87" s="631"/>
      <c r="DO87" s="631"/>
      <c r="DP87" s="631"/>
      <c r="DQ87" s="631"/>
      <c r="DR87" s="631"/>
      <c r="DS87" s="631"/>
      <c r="DT87" s="631"/>
      <c r="DU87" s="631"/>
      <c r="DV87" s="631"/>
      <c r="DW87" s="631"/>
      <c r="DX87" s="631"/>
      <c r="DY87" s="631"/>
      <c r="DZ87" s="631"/>
      <c r="EA87" s="631"/>
      <c r="EB87" s="631"/>
      <c r="EC87" s="631"/>
      <c r="ED87" s="631"/>
      <c r="EE87" s="631"/>
      <c r="EF87" s="631"/>
      <c r="EG87" s="631"/>
      <c r="EH87" s="631"/>
      <c r="EI87" s="631"/>
      <c r="EJ87" s="631"/>
      <c r="EK87" s="631"/>
      <c r="EL87" s="631"/>
      <c r="EM87" s="631"/>
      <c r="EN87" s="631"/>
      <c r="EO87" s="631"/>
      <c r="EP87" s="631"/>
    </row>
    <row r="88" spans="1:146" ht="20.399999999999999">
      <c r="B88" s="126" t="s">
        <v>252</v>
      </c>
      <c r="C88" s="597">
        <v>0</v>
      </c>
      <c r="D88" s="597">
        <v>30</v>
      </c>
      <c r="E88" s="597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f>SUM(F88:H88)*C88/100+SUM(I88:K88)*D88/100+SUM(L88:N88)*E88/100</f>
        <v>0</v>
      </c>
      <c r="P88" s="598"/>
      <c r="Q88" s="598"/>
      <c r="R88" s="600"/>
      <c r="S88" s="561"/>
      <c r="T88" s="631"/>
      <c r="U88" s="631"/>
      <c r="V88" s="631"/>
      <c r="W88" s="631"/>
      <c r="X88" s="631"/>
      <c r="Y88" s="631"/>
      <c r="Z88" s="631"/>
      <c r="AA88" s="631"/>
      <c r="AB88" s="631"/>
      <c r="AC88" s="631"/>
      <c r="AD88" s="631"/>
      <c r="AE88" s="631"/>
      <c r="AF88" s="631"/>
      <c r="AG88" s="631"/>
      <c r="AH88" s="631"/>
      <c r="AI88" s="631"/>
      <c r="AJ88" s="631"/>
      <c r="AK88" s="631"/>
      <c r="AL88" s="631"/>
      <c r="AM88" s="631"/>
      <c r="AN88" s="631"/>
      <c r="AO88" s="631"/>
      <c r="AP88" s="631"/>
      <c r="AQ88" s="631"/>
      <c r="AR88" s="631"/>
      <c r="AS88" s="631"/>
      <c r="AT88" s="631"/>
      <c r="AU88" s="631"/>
      <c r="AV88" s="631"/>
      <c r="AW88" s="631"/>
      <c r="AX88" s="631"/>
      <c r="AY88" s="631"/>
      <c r="AZ88" s="631"/>
      <c r="BA88" s="631"/>
      <c r="BB88" s="631"/>
      <c r="BC88" s="631"/>
      <c r="BD88" s="631"/>
      <c r="BE88" s="631"/>
      <c r="BF88" s="631"/>
      <c r="BG88" s="631"/>
      <c r="BH88" s="631"/>
      <c r="BI88" s="631"/>
      <c r="BJ88" s="631"/>
      <c r="BK88" s="631"/>
      <c r="BL88" s="631"/>
      <c r="BM88" s="631"/>
      <c r="BN88" s="631"/>
      <c r="BO88" s="631"/>
      <c r="BP88" s="631"/>
      <c r="BQ88" s="631"/>
      <c r="BR88" s="631"/>
      <c r="BS88" s="631"/>
      <c r="BT88" s="631"/>
      <c r="BU88" s="631"/>
      <c r="BV88" s="631"/>
      <c r="BW88" s="631"/>
      <c r="BX88" s="631"/>
      <c r="BY88" s="631"/>
      <c r="BZ88" s="631"/>
      <c r="CA88" s="631"/>
      <c r="CB88" s="631"/>
      <c r="CC88" s="631"/>
      <c r="CD88" s="631"/>
      <c r="CE88" s="631"/>
      <c r="CF88" s="631"/>
      <c r="CG88" s="631"/>
      <c r="CH88" s="631"/>
      <c r="CI88" s="631"/>
      <c r="CJ88" s="631"/>
      <c r="CK88" s="631"/>
      <c r="CL88" s="631"/>
      <c r="CM88" s="631"/>
      <c r="CN88" s="631"/>
      <c r="CO88" s="631"/>
      <c r="CP88" s="631"/>
      <c r="CQ88" s="631"/>
      <c r="CR88" s="631"/>
      <c r="CS88" s="631"/>
      <c r="CT88" s="631"/>
      <c r="CU88" s="631"/>
      <c r="CV88" s="631"/>
      <c r="CW88" s="631"/>
      <c r="CX88" s="631"/>
      <c r="CY88" s="631"/>
      <c r="CZ88" s="631"/>
      <c r="DA88" s="631"/>
      <c r="DB88" s="631"/>
      <c r="DC88" s="631"/>
      <c r="DD88" s="631"/>
      <c r="DE88" s="631"/>
      <c r="DF88" s="631"/>
      <c r="DG88" s="631"/>
      <c r="DH88" s="631"/>
      <c r="DI88" s="631"/>
      <c r="DJ88" s="631"/>
      <c r="DK88" s="631"/>
      <c r="DL88" s="631"/>
      <c r="DM88" s="631"/>
      <c r="DN88" s="631"/>
      <c r="DO88" s="631"/>
      <c r="DP88" s="631"/>
      <c r="DQ88" s="631"/>
      <c r="DR88" s="631"/>
      <c r="DS88" s="631"/>
      <c r="DT88" s="631"/>
      <c r="DU88" s="631"/>
      <c r="DV88" s="631"/>
      <c r="DW88" s="631"/>
      <c r="DX88" s="631"/>
      <c r="DY88" s="631"/>
      <c r="DZ88" s="631"/>
      <c r="EA88" s="631"/>
      <c r="EB88" s="631"/>
      <c r="EC88" s="631"/>
      <c r="ED88" s="631"/>
      <c r="EE88" s="631"/>
      <c r="EF88" s="631"/>
      <c r="EG88" s="631"/>
      <c r="EH88" s="631"/>
      <c r="EI88" s="631"/>
      <c r="EJ88" s="631"/>
      <c r="EK88" s="631"/>
      <c r="EL88" s="631"/>
      <c r="EM88" s="631"/>
      <c r="EN88" s="631"/>
      <c r="EO88" s="631"/>
      <c r="EP88" s="631"/>
    </row>
    <row r="89" spans="1:146" ht="20.399999999999999">
      <c r="A89" s="29">
        <v>27</v>
      </c>
      <c r="B89" s="480" t="s">
        <v>103</v>
      </c>
      <c r="C89" s="483"/>
      <c r="D89" s="483"/>
      <c r="E89" s="483"/>
      <c r="F89" s="489"/>
      <c r="G89" s="489"/>
      <c r="H89" s="489"/>
      <c r="I89" s="489"/>
      <c r="J89" s="489"/>
      <c r="K89" s="489"/>
      <c r="L89" s="489"/>
      <c r="M89" s="489"/>
      <c r="N89" s="489"/>
      <c r="O89" s="483">
        <f>O90+O91</f>
        <v>10415.169</v>
      </c>
      <c r="P89" s="493">
        <v>975.6</v>
      </c>
      <c r="Q89" s="493">
        <v>0</v>
      </c>
      <c r="R89" s="492">
        <f>O89-P89-Q89</f>
        <v>9439.5689999999995</v>
      </c>
      <c r="S89" s="567">
        <f>R89</f>
        <v>9439.5689999999995</v>
      </c>
      <c r="T89" s="631"/>
      <c r="U89" s="631"/>
      <c r="V89" s="631"/>
      <c r="W89" s="631"/>
      <c r="X89" s="631"/>
      <c r="Y89" s="631"/>
      <c r="Z89" s="631"/>
      <c r="AA89" s="631"/>
      <c r="AB89" s="631"/>
      <c r="AC89" s="631"/>
      <c r="AD89" s="631"/>
      <c r="AE89" s="631"/>
      <c r="AF89" s="631"/>
      <c r="AG89" s="631"/>
      <c r="AH89" s="631"/>
      <c r="AI89" s="631"/>
      <c r="AJ89" s="631"/>
      <c r="AK89" s="631"/>
      <c r="AL89" s="631"/>
      <c r="AM89" s="631"/>
      <c r="AN89" s="631"/>
      <c r="AO89" s="631"/>
      <c r="AP89" s="631"/>
      <c r="AQ89" s="631"/>
      <c r="AR89" s="631"/>
      <c r="AS89" s="631"/>
      <c r="AT89" s="631"/>
      <c r="AU89" s="631"/>
      <c r="AV89" s="631"/>
      <c r="AW89" s="631"/>
      <c r="AX89" s="631"/>
      <c r="AY89" s="631"/>
      <c r="AZ89" s="631"/>
      <c r="BA89" s="631"/>
      <c r="BB89" s="631"/>
      <c r="BC89" s="631"/>
      <c r="BD89" s="631"/>
      <c r="BE89" s="631"/>
      <c r="BF89" s="631"/>
      <c r="BG89" s="631"/>
      <c r="BH89" s="631"/>
      <c r="BI89" s="631"/>
      <c r="BJ89" s="631"/>
      <c r="BK89" s="631"/>
      <c r="BL89" s="631"/>
      <c r="BM89" s="631"/>
      <c r="BN89" s="631"/>
      <c r="BO89" s="631"/>
      <c r="BP89" s="631"/>
      <c r="BQ89" s="631"/>
      <c r="BR89" s="631"/>
      <c r="BS89" s="631"/>
      <c r="BT89" s="631"/>
      <c r="BU89" s="631"/>
      <c r="BV89" s="631"/>
      <c r="BW89" s="631"/>
      <c r="BX89" s="631"/>
      <c r="BY89" s="631"/>
      <c r="BZ89" s="631"/>
      <c r="CA89" s="631"/>
      <c r="CB89" s="631"/>
      <c r="CC89" s="631"/>
      <c r="CD89" s="631"/>
      <c r="CE89" s="631"/>
      <c r="CF89" s="631"/>
      <c r="CG89" s="631"/>
      <c r="CH89" s="631"/>
      <c r="CI89" s="631"/>
      <c r="CJ89" s="631"/>
      <c r="CK89" s="631"/>
      <c r="CL89" s="631"/>
      <c r="CM89" s="631"/>
      <c r="CN89" s="631"/>
      <c r="CO89" s="631"/>
      <c r="CP89" s="631"/>
      <c r="CQ89" s="631"/>
      <c r="CR89" s="631"/>
      <c r="CS89" s="631"/>
      <c r="CT89" s="631"/>
      <c r="CU89" s="631"/>
      <c r="CV89" s="631"/>
      <c r="CW89" s="631"/>
      <c r="CX89" s="631"/>
      <c r="CY89" s="631"/>
      <c r="CZ89" s="631"/>
      <c r="DA89" s="631"/>
      <c r="DB89" s="631"/>
      <c r="DC89" s="631"/>
      <c r="DD89" s="631"/>
      <c r="DE89" s="631"/>
      <c r="DF89" s="631"/>
      <c r="DG89" s="631"/>
      <c r="DH89" s="631"/>
      <c r="DI89" s="631"/>
      <c r="DJ89" s="631"/>
      <c r="DK89" s="631"/>
      <c r="DL89" s="631"/>
      <c r="DM89" s="631"/>
      <c r="DN89" s="631"/>
      <c r="DO89" s="631"/>
      <c r="DP89" s="631"/>
      <c r="DQ89" s="631"/>
      <c r="DR89" s="631"/>
      <c r="DS89" s="631"/>
      <c r="DT89" s="631"/>
      <c r="DU89" s="631"/>
      <c r="DV89" s="631"/>
      <c r="DW89" s="631"/>
      <c r="DX89" s="631"/>
      <c r="DY89" s="631"/>
      <c r="DZ89" s="631"/>
      <c r="EA89" s="631"/>
      <c r="EB89" s="631"/>
      <c r="EC89" s="631"/>
      <c r="ED89" s="631"/>
      <c r="EE89" s="631"/>
      <c r="EF89" s="631"/>
      <c r="EG89" s="631"/>
      <c r="EH89" s="631"/>
      <c r="EI89" s="631"/>
      <c r="EJ89" s="631"/>
      <c r="EK89" s="631"/>
      <c r="EL89" s="631"/>
      <c r="EM89" s="631"/>
      <c r="EN89" s="631"/>
      <c r="EO89" s="631"/>
      <c r="EP89" s="631"/>
    </row>
    <row r="90" spans="1:146" ht="20.399999999999999">
      <c r="B90" s="126" t="s">
        <v>253</v>
      </c>
      <c r="C90" s="597">
        <v>100</v>
      </c>
      <c r="D90" s="597">
        <v>100</v>
      </c>
      <c r="E90" s="597">
        <v>100</v>
      </c>
      <c r="F90" s="31">
        <v>0</v>
      </c>
      <c r="G90" s="31">
        <v>0</v>
      </c>
      <c r="H90" s="31">
        <v>0</v>
      </c>
      <c r="I90" s="31">
        <v>1588.5</v>
      </c>
      <c r="J90" s="31">
        <v>1957.9</v>
      </c>
      <c r="K90" s="31">
        <v>6416.5</v>
      </c>
      <c r="L90" s="31">
        <v>0</v>
      </c>
      <c r="M90" s="31">
        <v>0</v>
      </c>
      <c r="N90" s="31">
        <v>0</v>
      </c>
      <c r="O90" s="601">
        <f>SUM(F90:H90)*C90/100+SUM(I90:K90)*D90/100+SUM(L90:N90)*E90/100</f>
        <v>9962.9</v>
      </c>
      <c r="P90" s="487"/>
      <c r="Q90" s="487"/>
      <c r="R90" s="600"/>
      <c r="S90" s="561"/>
      <c r="T90" s="631"/>
      <c r="U90" s="631"/>
      <c r="V90" s="631"/>
      <c r="W90" s="631"/>
      <c r="X90" s="631"/>
      <c r="Y90" s="631"/>
      <c r="Z90" s="631"/>
      <c r="AA90" s="631"/>
      <c r="AB90" s="631"/>
      <c r="AC90" s="631"/>
      <c r="AD90" s="631"/>
      <c r="AE90" s="631"/>
      <c r="AF90" s="631"/>
      <c r="AG90" s="631"/>
      <c r="AH90" s="631"/>
      <c r="AI90" s="631"/>
      <c r="AJ90" s="631"/>
      <c r="AK90" s="631"/>
      <c r="AL90" s="631"/>
      <c r="AM90" s="631"/>
      <c r="AN90" s="631"/>
      <c r="AO90" s="631"/>
      <c r="AP90" s="631"/>
      <c r="AQ90" s="631"/>
      <c r="AR90" s="631"/>
      <c r="AS90" s="631"/>
      <c r="AT90" s="631"/>
      <c r="AU90" s="631"/>
      <c r="AV90" s="631"/>
      <c r="AW90" s="631"/>
      <c r="AX90" s="631"/>
      <c r="AY90" s="631"/>
      <c r="AZ90" s="631"/>
      <c r="BA90" s="631"/>
      <c r="BB90" s="631"/>
      <c r="BC90" s="631"/>
      <c r="BD90" s="631"/>
      <c r="BE90" s="631"/>
      <c r="BF90" s="631"/>
      <c r="BG90" s="631"/>
      <c r="BH90" s="631"/>
      <c r="BI90" s="631"/>
      <c r="BJ90" s="631"/>
      <c r="BK90" s="631"/>
      <c r="BL90" s="631"/>
      <c r="BM90" s="631"/>
      <c r="BN90" s="631"/>
      <c r="BO90" s="631"/>
      <c r="BP90" s="631"/>
      <c r="BQ90" s="631"/>
      <c r="BR90" s="631"/>
      <c r="BS90" s="631"/>
      <c r="BT90" s="631"/>
      <c r="BU90" s="631"/>
      <c r="BV90" s="631"/>
      <c r="BW90" s="631"/>
      <c r="BX90" s="631"/>
      <c r="BY90" s="631"/>
      <c r="BZ90" s="631"/>
      <c r="CA90" s="631"/>
      <c r="CB90" s="631"/>
      <c r="CC90" s="631"/>
      <c r="CD90" s="631"/>
      <c r="CE90" s="631"/>
      <c r="CF90" s="631"/>
      <c r="CG90" s="631"/>
      <c r="CH90" s="631"/>
      <c r="CI90" s="631"/>
      <c r="CJ90" s="631"/>
      <c r="CK90" s="631"/>
      <c r="CL90" s="631"/>
      <c r="CM90" s="631"/>
      <c r="CN90" s="631"/>
      <c r="CO90" s="631"/>
      <c r="CP90" s="631"/>
      <c r="CQ90" s="631"/>
      <c r="CR90" s="631"/>
      <c r="CS90" s="631"/>
      <c r="CT90" s="631"/>
      <c r="CU90" s="631"/>
      <c r="CV90" s="631"/>
      <c r="CW90" s="631"/>
      <c r="CX90" s="631"/>
      <c r="CY90" s="631"/>
      <c r="CZ90" s="631"/>
      <c r="DA90" s="631"/>
      <c r="DB90" s="631"/>
      <c r="DC90" s="631"/>
      <c r="DD90" s="631"/>
      <c r="DE90" s="631"/>
      <c r="DF90" s="631"/>
      <c r="DG90" s="631"/>
      <c r="DH90" s="631"/>
      <c r="DI90" s="631"/>
      <c r="DJ90" s="631"/>
      <c r="DK90" s="631"/>
      <c r="DL90" s="631"/>
      <c r="DM90" s="631"/>
      <c r="DN90" s="631"/>
      <c r="DO90" s="631"/>
      <c r="DP90" s="631"/>
      <c r="DQ90" s="631"/>
      <c r="DR90" s="631"/>
      <c r="DS90" s="631"/>
      <c r="DT90" s="631"/>
      <c r="DU90" s="631"/>
      <c r="DV90" s="631"/>
      <c r="DW90" s="631"/>
      <c r="DX90" s="631"/>
      <c r="DY90" s="631"/>
      <c r="DZ90" s="631"/>
      <c r="EA90" s="631"/>
      <c r="EB90" s="631"/>
      <c r="EC90" s="631"/>
      <c r="ED90" s="631"/>
      <c r="EE90" s="631"/>
      <c r="EF90" s="631"/>
      <c r="EG90" s="631"/>
      <c r="EH90" s="631"/>
      <c r="EI90" s="631"/>
      <c r="EJ90" s="631"/>
      <c r="EK90" s="631"/>
      <c r="EL90" s="631"/>
      <c r="EM90" s="631"/>
      <c r="EN90" s="631"/>
      <c r="EO90" s="631"/>
      <c r="EP90" s="631"/>
    </row>
    <row r="91" spans="1:146" ht="20.399999999999999">
      <c r="B91" s="126" t="s">
        <v>107</v>
      </c>
      <c r="C91" s="597">
        <v>100</v>
      </c>
      <c r="D91" s="597">
        <v>100</v>
      </c>
      <c r="E91" s="597">
        <v>100</v>
      </c>
      <c r="F91" s="31">
        <v>0</v>
      </c>
      <c r="G91" s="31">
        <v>0</v>
      </c>
      <c r="H91" s="31">
        <v>0</v>
      </c>
      <c r="I91" s="31">
        <v>98.168999999999997</v>
      </c>
      <c r="J91" s="31">
        <v>185.8</v>
      </c>
      <c r="K91" s="31">
        <v>168.3</v>
      </c>
      <c r="L91" s="31">
        <v>0</v>
      </c>
      <c r="M91" s="31">
        <v>0</v>
      </c>
      <c r="N91" s="31">
        <v>0</v>
      </c>
      <c r="O91" s="601">
        <f>SUM(F91:H91)*C91/100+SUM(I91:K91)*D91/100+SUM(L91:N91)*E91/100</f>
        <v>452.26900000000001</v>
      </c>
      <c r="P91" s="487"/>
      <c r="Q91" s="487"/>
      <c r="R91" s="600"/>
      <c r="S91" s="561"/>
      <c r="T91" s="631"/>
      <c r="U91" s="631"/>
      <c r="V91" s="631"/>
      <c r="W91" s="631"/>
      <c r="X91" s="631"/>
      <c r="Y91" s="631"/>
      <c r="Z91" s="631"/>
      <c r="AA91" s="631"/>
      <c r="AB91" s="631"/>
      <c r="AC91" s="631"/>
      <c r="AD91" s="631"/>
      <c r="AE91" s="631"/>
      <c r="AF91" s="631"/>
      <c r="AG91" s="631"/>
      <c r="AH91" s="631"/>
      <c r="AI91" s="631"/>
      <c r="AJ91" s="631"/>
      <c r="AK91" s="631"/>
      <c r="AL91" s="631"/>
      <c r="AM91" s="631"/>
      <c r="AN91" s="631"/>
      <c r="AO91" s="631"/>
      <c r="AP91" s="631"/>
      <c r="AQ91" s="631"/>
      <c r="AR91" s="631"/>
      <c r="AS91" s="631"/>
      <c r="AT91" s="631"/>
      <c r="AU91" s="631"/>
      <c r="AV91" s="631"/>
      <c r="AW91" s="631"/>
      <c r="AX91" s="631"/>
      <c r="AY91" s="631"/>
      <c r="AZ91" s="631"/>
      <c r="BA91" s="631"/>
      <c r="BB91" s="631"/>
      <c r="BC91" s="631"/>
      <c r="BD91" s="631"/>
      <c r="BE91" s="631"/>
      <c r="BF91" s="631"/>
      <c r="BG91" s="631"/>
      <c r="BH91" s="631"/>
      <c r="BI91" s="631"/>
      <c r="BJ91" s="631"/>
      <c r="BK91" s="631"/>
      <c r="BL91" s="631"/>
      <c r="BM91" s="631"/>
      <c r="BN91" s="631"/>
      <c r="BO91" s="631"/>
      <c r="BP91" s="631"/>
      <c r="BQ91" s="631"/>
      <c r="BR91" s="631"/>
      <c r="BS91" s="631"/>
      <c r="BT91" s="631"/>
      <c r="BU91" s="631"/>
      <c r="BV91" s="631"/>
      <c r="BW91" s="631"/>
      <c r="BX91" s="631"/>
      <c r="BY91" s="631"/>
      <c r="BZ91" s="631"/>
      <c r="CA91" s="631"/>
      <c r="CB91" s="631"/>
      <c r="CC91" s="631"/>
      <c r="CD91" s="631"/>
      <c r="CE91" s="631"/>
      <c r="CF91" s="631"/>
      <c r="CG91" s="631"/>
      <c r="CH91" s="631"/>
      <c r="CI91" s="631"/>
      <c r="CJ91" s="631"/>
      <c r="CK91" s="631"/>
      <c r="CL91" s="631"/>
      <c r="CM91" s="631"/>
      <c r="CN91" s="631"/>
      <c r="CO91" s="631"/>
      <c r="CP91" s="631"/>
      <c r="CQ91" s="631"/>
      <c r="CR91" s="631"/>
      <c r="CS91" s="631"/>
      <c r="CT91" s="631"/>
      <c r="CU91" s="631"/>
      <c r="CV91" s="631"/>
      <c r="CW91" s="631"/>
      <c r="CX91" s="631"/>
      <c r="CY91" s="631"/>
      <c r="CZ91" s="631"/>
      <c r="DA91" s="631"/>
      <c r="DB91" s="631"/>
      <c r="DC91" s="631"/>
      <c r="DD91" s="631"/>
      <c r="DE91" s="631"/>
      <c r="DF91" s="631"/>
      <c r="DG91" s="631"/>
      <c r="DH91" s="631"/>
      <c r="DI91" s="631"/>
      <c r="DJ91" s="631"/>
      <c r="DK91" s="631"/>
      <c r="DL91" s="631"/>
      <c r="DM91" s="631"/>
      <c r="DN91" s="631"/>
      <c r="DO91" s="631"/>
      <c r="DP91" s="631"/>
      <c r="DQ91" s="631"/>
      <c r="DR91" s="631"/>
      <c r="DS91" s="631"/>
      <c r="DT91" s="631"/>
      <c r="DU91" s="631"/>
      <c r="DV91" s="631"/>
      <c r="DW91" s="631"/>
      <c r="DX91" s="631"/>
      <c r="DY91" s="631"/>
      <c r="DZ91" s="631"/>
      <c r="EA91" s="631"/>
      <c r="EB91" s="631"/>
      <c r="EC91" s="631"/>
      <c r="ED91" s="631"/>
      <c r="EE91" s="631"/>
      <c r="EF91" s="631"/>
      <c r="EG91" s="631"/>
      <c r="EH91" s="631"/>
      <c r="EI91" s="631"/>
      <c r="EJ91" s="631"/>
      <c r="EK91" s="631"/>
      <c r="EL91" s="631"/>
      <c r="EM91" s="631"/>
      <c r="EN91" s="631"/>
      <c r="EO91" s="631"/>
      <c r="EP91" s="631"/>
    </row>
    <row r="92" spans="1:146" ht="20.399999999999999">
      <c r="B92" s="36" t="s">
        <v>108</v>
      </c>
      <c r="C92" s="602"/>
      <c r="D92" s="602"/>
      <c r="E92" s="602"/>
      <c r="F92" s="147"/>
      <c r="G92" s="147"/>
      <c r="H92" s="147"/>
      <c r="I92" s="147"/>
      <c r="J92" s="147"/>
      <c r="K92" s="147"/>
      <c r="L92" s="147"/>
      <c r="M92" s="147"/>
      <c r="N92" s="147"/>
      <c r="O92" s="602">
        <f>O93</f>
        <v>4997.2675000000008</v>
      </c>
      <c r="P92" s="495">
        <f>P93</f>
        <v>0</v>
      </c>
      <c r="Q92" s="495">
        <f>Q93</f>
        <v>0</v>
      </c>
      <c r="R92" s="456">
        <f>R93</f>
        <v>4997.2675000000008</v>
      </c>
      <c r="S92" s="603"/>
      <c r="T92" s="631"/>
      <c r="U92" s="631"/>
      <c r="V92" s="631"/>
      <c r="W92" s="631"/>
      <c r="X92" s="631"/>
      <c r="Y92" s="631"/>
      <c r="Z92" s="631"/>
      <c r="AA92" s="631"/>
      <c r="AB92" s="631"/>
      <c r="AC92" s="631"/>
      <c r="AD92" s="631"/>
      <c r="AE92" s="631"/>
      <c r="AF92" s="631"/>
      <c r="AG92" s="631"/>
      <c r="AH92" s="631"/>
      <c r="AI92" s="631"/>
      <c r="AJ92" s="631"/>
      <c r="AK92" s="631"/>
      <c r="AL92" s="631"/>
      <c r="AM92" s="631"/>
      <c r="AN92" s="631"/>
      <c r="AO92" s="631"/>
      <c r="AP92" s="631"/>
      <c r="AQ92" s="631"/>
      <c r="AR92" s="631"/>
      <c r="AS92" s="631"/>
      <c r="AT92" s="631"/>
      <c r="AU92" s="631"/>
      <c r="AV92" s="631"/>
      <c r="AW92" s="631"/>
      <c r="AX92" s="631"/>
      <c r="AY92" s="631"/>
      <c r="AZ92" s="631"/>
      <c r="BA92" s="631"/>
      <c r="BB92" s="631"/>
      <c r="BC92" s="631"/>
      <c r="BD92" s="631"/>
      <c r="BE92" s="631"/>
      <c r="BF92" s="631"/>
      <c r="BG92" s="631"/>
      <c r="BH92" s="631"/>
      <c r="BI92" s="631"/>
      <c r="BJ92" s="631"/>
      <c r="BK92" s="631"/>
      <c r="BL92" s="631"/>
      <c r="BM92" s="631"/>
      <c r="BN92" s="631"/>
      <c r="BO92" s="631"/>
      <c r="BP92" s="631"/>
      <c r="BQ92" s="631"/>
      <c r="BR92" s="631"/>
      <c r="BS92" s="631"/>
      <c r="BT92" s="631"/>
      <c r="BU92" s="631"/>
      <c r="BV92" s="631"/>
      <c r="BW92" s="631"/>
      <c r="BX92" s="631"/>
      <c r="BY92" s="631"/>
      <c r="BZ92" s="631"/>
      <c r="CA92" s="631"/>
      <c r="CB92" s="631"/>
      <c r="CC92" s="631"/>
      <c r="CD92" s="631"/>
      <c r="CE92" s="631"/>
      <c r="CF92" s="631"/>
      <c r="CG92" s="631"/>
      <c r="CH92" s="631"/>
      <c r="CI92" s="631"/>
      <c r="CJ92" s="631"/>
      <c r="CK92" s="631"/>
      <c r="CL92" s="631"/>
      <c r="CM92" s="631"/>
      <c r="CN92" s="631"/>
      <c r="CO92" s="631"/>
      <c r="CP92" s="631"/>
      <c r="CQ92" s="631"/>
      <c r="CR92" s="631"/>
      <c r="CS92" s="631"/>
      <c r="CT92" s="631"/>
      <c r="CU92" s="631"/>
      <c r="CV92" s="631"/>
      <c r="CW92" s="631"/>
      <c r="CX92" s="631"/>
      <c r="CY92" s="631"/>
      <c r="CZ92" s="631"/>
      <c r="DA92" s="631"/>
      <c r="DB92" s="631"/>
      <c r="DC92" s="631"/>
      <c r="DD92" s="631"/>
      <c r="DE92" s="631"/>
      <c r="DF92" s="631"/>
      <c r="DG92" s="631"/>
      <c r="DH92" s="631"/>
      <c r="DI92" s="631"/>
      <c r="DJ92" s="631"/>
      <c r="DK92" s="631"/>
      <c r="DL92" s="631"/>
      <c r="DM92" s="631"/>
      <c r="DN92" s="631"/>
      <c r="DO92" s="631"/>
      <c r="DP92" s="631"/>
      <c r="DQ92" s="631"/>
      <c r="DR92" s="631"/>
      <c r="DS92" s="631"/>
      <c r="DT92" s="631"/>
      <c r="DU92" s="631"/>
      <c r="DV92" s="631"/>
      <c r="DW92" s="631"/>
      <c r="DX92" s="631"/>
      <c r="DY92" s="631"/>
      <c r="DZ92" s="631"/>
      <c r="EA92" s="631"/>
      <c r="EB92" s="631"/>
      <c r="EC92" s="631"/>
      <c r="ED92" s="631"/>
      <c r="EE92" s="631"/>
      <c r="EF92" s="631"/>
      <c r="EG92" s="631"/>
      <c r="EH92" s="631"/>
      <c r="EI92" s="631"/>
      <c r="EJ92" s="631"/>
      <c r="EK92" s="631"/>
      <c r="EL92" s="631"/>
      <c r="EM92" s="631"/>
      <c r="EN92" s="631"/>
      <c r="EO92" s="631"/>
      <c r="EP92" s="631"/>
    </row>
    <row r="93" spans="1:146" ht="20.399999999999999">
      <c r="A93" s="29">
        <v>28</v>
      </c>
      <c r="B93" s="496" t="s">
        <v>109</v>
      </c>
      <c r="C93" s="604"/>
      <c r="D93" s="604"/>
      <c r="E93" s="604"/>
      <c r="F93" s="498"/>
      <c r="G93" s="498"/>
      <c r="H93" s="498"/>
      <c r="I93" s="498"/>
      <c r="J93" s="498"/>
      <c r="K93" s="498"/>
      <c r="L93" s="498"/>
      <c r="M93" s="498"/>
      <c r="N93" s="498"/>
      <c r="O93" s="499">
        <f>O94</f>
        <v>4997.2675000000008</v>
      </c>
      <c r="P93" s="605">
        <v>0</v>
      </c>
      <c r="Q93" s="605">
        <v>0</v>
      </c>
      <c r="R93" s="461">
        <f>O93-P93-Q93</f>
        <v>4997.2675000000008</v>
      </c>
      <c r="S93" s="567">
        <f>R93</f>
        <v>4997.2675000000008</v>
      </c>
      <c r="T93" s="631"/>
      <c r="U93" s="631"/>
      <c r="V93" s="631"/>
      <c r="W93" s="631"/>
      <c r="X93" s="631"/>
      <c r="Y93" s="631"/>
      <c r="Z93" s="631"/>
      <c r="AA93" s="631"/>
      <c r="AB93" s="631"/>
      <c r="AC93" s="631"/>
      <c r="AD93" s="631"/>
      <c r="AE93" s="631"/>
      <c r="AF93" s="631"/>
      <c r="AG93" s="631"/>
      <c r="AH93" s="631"/>
      <c r="AI93" s="631"/>
      <c r="AJ93" s="631"/>
      <c r="AK93" s="631"/>
      <c r="AL93" s="631"/>
      <c r="AM93" s="631"/>
      <c r="AN93" s="631"/>
      <c r="AO93" s="631"/>
      <c r="AP93" s="631"/>
      <c r="AQ93" s="631"/>
      <c r="AR93" s="631"/>
      <c r="AS93" s="631"/>
      <c r="AT93" s="631"/>
      <c r="AU93" s="631"/>
      <c r="AV93" s="631"/>
      <c r="AW93" s="631"/>
      <c r="AX93" s="631"/>
      <c r="AY93" s="631"/>
      <c r="AZ93" s="631"/>
      <c r="BA93" s="631"/>
      <c r="BB93" s="631"/>
      <c r="BC93" s="631"/>
      <c r="BD93" s="631"/>
      <c r="BE93" s="631"/>
      <c r="BF93" s="631"/>
      <c r="BG93" s="631"/>
      <c r="BH93" s="631"/>
      <c r="BI93" s="631"/>
      <c r="BJ93" s="631"/>
      <c r="BK93" s="631"/>
      <c r="BL93" s="631"/>
      <c r="BM93" s="631"/>
      <c r="BN93" s="631"/>
      <c r="BO93" s="631"/>
      <c r="BP93" s="631"/>
      <c r="BQ93" s="631"/>
      <c r="BR93" s="631"/>
      <c r="BS93" s="631"/>
      <c r="BT93" s="631"/>
      <c r="BU93" s="631"/>
      <c r="BV93" s="631"/>
      <c r="BW93" s="631"/>
      <c r="BX93" s="631"/>
      <c r="BY93" s="631"/>
      <c r="BZ93" s="631"/>
      <c r="CA93" s="631"/>
      <c r="CB93" s="631"/>
      <c r="CC93" s="631"/>
      <c r="CD93" s="631"/>
      <c r="CE93" s="631"/>
      <c r="CF93" s="631"/>
      <c r="CG93" s="631"/>
      <c r="CH93" s="631"/>
      <c r="CI93" s="631"/>
      <c r="CJ93" s="631"/>
      <c r="CK93" s="631"/>
      <c r="CL93" s="631"/>
      <c r="CM93" s="631"/>
      <c r="CN93" s="631"/>
      <c r="CO93" s="631"/>
      <c r="CP93" s="631"/>
      <c r="CQ93" s="631"/>
      <c r="CR93" s="631"/>
      <c r="CS93" s="631"/>
      <c r="CT93" s="631"/>
      <c r="CU93" s="631"/>
      <c r="CV93" s="631"/>
      <c r="CW93" s="631"/>
      <c r="CX93" s="631"/>
      <c r="CY93" s="631"/>
      <c r="CZ93" s="631"/>
      <c r="DA93" s="631"/>
      <c r="DB93" s="631"/>
      <c r="DC93" s="631"/>
      <c r="DD93" s="631"/>
      <c r="DE93" s="631"/>
      <c r="DF93" s="631"/>
      <c r="DG93" s="631"/>
      <c r="DH93" s="631"/>
      <c r="DI93" s="631"/>
      <c r="DJ93" s="631"/>
      <c r="DK93" s="631"/>
      <c r="DL93" s="631"/>
      <c r="DM93" s="631"/>
      <c r="DN93" s="631"/>
      <c r="DO93" s="631"/>
      <c r="DP93" s="631"/>
      <c r="DQ93" s="631"/>
      <c r="DR93" s="631"/>
      <c r="DS93" s="631"/>
      <c r="DT93" s="631"/>
      <c r="DU93" s="631"/>
      <c r="DV93" s="631"/>
      <c r="DW93" s="631"/>
      <c r="DX93" s="631"/>
      <c r="DY93" s="631"/>
      <c r="DZ93" s="631"/>
      <c r="EA93" s="631"/>
      <c r="EB93" s="631"/>
      <c r="EC93" s="631"/>
      <c r="ED93" s="631"/>
      <c r="EE93" s="631"/>
      <c r="EF93" s="631"/>
      <c r="EG93" s="631"/>
      <c r="EH93" s="631"/>
      <c r="EI93" s="631"/>
      <c r="EJ93" s="631"/>
      <c r="EK93" s="631"/>
      <c r="EL93" s="631"/>
      <c r="EM93" s="631"/>
      <c r="EN93" s="631"/>
      <c r="EO93" s="631"/>
      <c r="EP93" s="631"/>
    </row>
    <row r="94" spans="1:146" ht="31.2">
      <c r="B94" s="128" t="s">
        <v>110</v>
      </c>
      <c r="C94" s="606">
        <v>100</v>
      </c>
      <c r="D94" s="606">
        <v>100</v>
      </c>
      <c r="E94" s="606">
        <v>100</v>
      </c>
      <c r="F94" s="33">
        <v>1635.0867000000001</v>
      </c>
      <c r="G94" s="33">
        <v>1488.1836000000001</v>
      </c>
      <c r="H94" s="33">
        <v>1253.5999999999999</v>
      </c>
      <c r="I94" s="503">
        <v>31.134399999999999</v>
      </c>
      <c r="J94" s="503">
        <v>47.101100000000002</v>
      </c>
      <c r="K94" s="503">
        <v>22.1</v>
      </c>
      <c r="L94" s="503">
        <v>123.44589999999999</v>
      </c>
      <c r="M94" s="503">
        <v>153.91579999999999</v>
      </c>
      <c r="N94" s="503">
        <v>242.7</v>
      </c>
      <c r="O94" s="504">
        <f>SUM(F94:H94)*C94/100+SUM(I94:K94)*D94/100+SUM(L94:N94)*E94/100</f>
        <v>4997.2675000000008</v>
      </c>
      <c r="P94" s="607"/>
      <c r="Q94" s="608"/>
      <c r="R94" s="609"/>
      <c r="S94" s="561"/>
      <c r="T94" s="631"/>
      <c r="U94" s="631"/>
      <c r="V94" s="631"/>
      <c r="W94" s="631"/>
      <c r="X94" s="631"/>
      <c r="Y94" s="631"/>
      <c r="Z94" s="631"/>
      <c r="AA94" s="631"/>
      <c r="AB94" s="631"/>
      <c r="AC94" s="631"/>
      <c r="AD94" s="631"/>
      <c r="AE94" s="631"/>
      <c r="AF94" s="631"/>
      <c r="AG94" s="631"/>
      <c r="AH94" s="631"/>
      <c r="AI94" s="631"/>
      <c r="AJ94" s="631"/>
      <c r="AK94" s="631"/>
      <c r="AL94" s="631"/>
      <c r="AM94" s="631"/>
      <c r="AN94" s="631"/>
      <c r="AO94" s="631"/>
      <c r="AP94" s="631"/>
      <c r="AQ94" s="631"/>
      <c r="AR94" s="631"/>
      <c r="AS94" s="631"/>
      <c r="AT94" s="631"/>
      <c r="AU94" s="631"/>
      <c r="AV94" s="631"/>
      <c r="AW94" s="631"/>
      <c r="AX94" s="631"/>
      <c r="AY94" s="631"/>
      <c r="AZ94" s="631"/>
      <c r="BA94" s="631"/>
      <c r="BB94" s="631"/>
      <c r="BC94" s="631"/>
      <c r="BD94" s="631"/>
      <c r="BE94" s="631"/>
      <c r="BF94" s="631"/>
      <c r="BG94" s="631"/>
      <c r="BH94" s="631"/>
      <c r="BI94" s="631"/>
      <c r="BJ94" s="631"/>
      <c r="BK94" s="631"/>
      <c r="BL94" s="631"/>
      <c r="BM94" s="631"/>
      <c r="BN94" s="631"/>
      <c r="BO94" s="631"/>
      <c r="BP94" s="631"/>
      <c r="BQ94" s="631"/>
      <c r="BR94" s="631"/>
      <c r="BS94" s="631"/>
      <c r="BT94" s="631"/>
      <c r="BU94" s="631"/>
      <c r="BV94" s="631"/>
      <c r="BW94" s="631"/>
      <c r="BX94" s="631"/>
      <c r="BY94" s="631"/>
      <c r="BZ94" s="631"/>
      <c r="CA94" s="631"/>
      <c r="CB94" s="631"/>
      <c r="CC94" s="631"/>
      <c r="CD94" s="631"/>
      <c r="CE94" s="631"/>
      <c r="CF94" s="631"/>
      <c r="CG94" s="631"/>
      <c r="CH94" s="631"/>
      <c r="CI94" s="631"/>
      <c r="CJ94" s="631"/>
      <c r="CK94" s="631"/>
      <c r="CL94" s="631"/>
      <c r="CM94" s="631"/>
      <c r="CN94" s="631"/>
      <c r="CO94" s="631"/>
      <c r="CP94" s="631"/>
      <c r="CQ94" s="631"/>
      <c r="CR94" s="631"/>
      <c r="CS94" s="631"/>
      <c r="CT94" s="631"/>
      <c r="CU94" s="631"/>
      <c r="CV94" s="631"/>
      <c r="CW94" s="631"/>
      <c r="CX94" s="631"/>
      <c r="CY94" s="631"/>
      <c r="CZ94" s="631"/>
      <c r="DA94" s="631"/>
      <c r="DB94" s="631"/>
      <c r="DC94" s="631"/>
      <c r="DD94" s="631"/>
      <c r="DE94" s="631"/>
      <c r="DF94" s="631"/>
      <c r="DG94" s="631"/>
      <c r="DH94" s="631"/>
      <c r="DI94" s="631"/>
      <c r="DJ94" s="631"/>
      <c r="DK94" s="631"/>
      <c r="DL94" s="631"/>
      <c r="DM94" s="631"/>
      <c r="DN94" s="631"/>
      <c r="DO94" s="631"/>
      <c r="DP94" s="631"/>
      <c r="DQ94" s="631"/>
      <c r="DR94" s="631"/>
      <c r="DS94" s="631"/>
      <c r="DT94" s="631"/>
      <c r="DU94" s="631"/>
      <c r="DV94" s="631"/>
      <c r="DW94" s="631"/>
      <c r="DX94" s="631"/>
      <c r="DY94" s="631"/>
      <c r="DZ94" s="631"/>
      <c r="EA94" s="631"/>
      <c r="EB94" s="631"/>
      <c r="EC94" s="631"/>
      <c r="ED94" s="631"/>
      <c r="EE94" s="631"/>
      <c r="EF94" s="631"/>
      <c r="EG94" s="631"/>
      <c r="EH94" s="631"/>
      <c r="EI94" s="631"/>
      <c r="EJ94" s="631"/>
      <c r="EK94" s="631"/>
      <c r="EL94" s="631"/>
      <c r="EM94" s="631"/>
      <c r="EN94" s="631"/>
      <c r="EO94" s="631"/>
      <c r="EP94" s="631"/>
    </row>
    <row r="95" spans="1:146" ht="20.399999999999999">
      <c r="B95" s="37" t="s">
        <v>111</v>
      </c>
      <c r="C95" s="610"/>
      <c r="D95" s="610"/>
      <c r="E95" s="610"/>
      <c r="F95" s="151"/>
      <c r="G95" s="151"/>
      <c r="H95" s="151"/>
      <c r="I95" s="151"/>
      <c r="J95" s="151"/>
      <c r="K95" s="151"/>
      <c r="L95" s="151"/>
      <c r="M95" s="151"/>
      <c r="N95" s="151"/>
      <c r="O95" s="450">
        <f>O96</f>
        <v>12958.1</v>
      </c>
      <c r="P95" s="187">
        <f>P96</f>
        <v>0</v>
      </c>
      <c r="Q95" s="187">
        <f>Q96</f>
        <v>0</v>
      </c>
      <c r="R95" s="408">
        <f>R96</f>
        <v>12958.1</v>
      </c>
      <c r="S95" s="611"/>
      <c r="T95" s="631"/>
      <c r="U95" s="631"/>
      <c r="V95" s="631"/>
      <c r="W95" s="631"/>
      <c r="X95" s="631"/>
      <c r="Y95" s="631"/>
      <c r="Z95" s="631"/>
      <c r="AA95" s="631"/>
      <c r="AB95" s="631"/>
      <c r="AC95" s="631"/>
      <c r="AD95" s="631"/>
      <c r="AE95" s="631"/>
      <c r="AF95" s="631"/>
      <c r="AG95" s="631"/>
      <c r="AH95" s="631"/>
      <c r="AI95" s="631"/>
      <c r="AJ95" s="631"/>
      <c r="AK95" s="631"/>
      <c r="AL95" s="631"/>
      <c r="AM95" s="631"/>
      <c r="AN95" s="631"/>
      <c r="AO95" s="631"/>
      <c r="AP95" s="631"/>
      <c r="AQ95" s="631"/>
      <c r="AR95" s="631"/>
      <c r="AS95" s="631"/>
      <c r="AT95" s="631"/>
      <c r="AU95" s="631"/>
      <c r="AV95" s="631"/>
      <c r="AW95" s="631"/>
      <c r="AX95" s="631"/>
      <c r="AY95" s="631"/>
      <c r="AZ95" s="631"/>
      <c r="BA95" s="631"/>
      <c r="BB95" s="631"/>
      <c r="BC95" s="631"/>
      <c r="BD95" s="631"/>
      <c r="BE95" s="631"/>
      <c r="BF95" s="631"/>
      <c r="BG95" s="631"/>
      <c r="BH95" s="631"/>
      <c r="BI95" s="631"/>
      <c r="BJ95" s="631"/>
      <c r="BK95" s="631"/>
      <c r="BL95" s="631"/>
      <c r="BM95" s="631"/>
      <c r="BN95" s="631"/>
      <c r="BO95" s="631"/>
      <c r="BP95" s="631"/>
      <c r="BQ95" s="631"/>
      <c r="BR95" s="631"/>
      <c r="BS95" s="631"/>
      <c r="BT95" s="631"/>
      <c r="BU95" s="631"/>
      <c r="BV95" s="631"/>
      <c r="BW95" s="631"/>
      <c r="BX95" s="631"/>
      <c r="BY95" s="631"/>
      <c r="BZ95" s="631"/>
      <c r="CA95" s="631"/>
      <c r="CB95" s="631"/>
      <c r="CC95" s="631"/>
      <c r="CD95" s="631"/>
      <c r="CE95" s="631"/>
      <c r="CF95" s="631"/>
      <c r="CG95" s="631"/>
      <c r="CH95" s="631"/>
      <c r="CI95" s="631"/>
      <c r="CJ95" s="631"/>
      <c r="CK95" s="631"/>
      <c r="CL95" s="631"/>
      <c r="CM95" s="631"/>
      <c r="CN95" s="631"/>
      <c r="CO95" s="631"/>
      <c r="CP95" s="631"/>
      <c r="CQ95" s="631"/>
      <c r="CR95" s="631"/>
      <c r="CS95" s="631"/>
      <c r="CT95" s="631"/>
      <c r="CU95" s="631"/>
      <c r="CV95" s="631"/>
      <c r="CW95" s="631"/>
      <c r="CX95" s="631"/>
      <c r="CY95" s="631"/>
      <c r="CZ95" s="631"/>
      <c r="DA95" s="631"/>
      <c r="DB95" s="631"/>
      <c r="DC95" s="631"/>
      <c r="DD95" s="631"/>
      <c r="DE95" s="631"/>
      <c r="DF95" s="631"/>
      <c r="DG95" s="631"/>
      <c r="DH95" s="631"/>
      <c r="DI95" s="631"/>
      <c r="DJ95" s="631"/>
      <c r="DK95" s="631"/>
      <c r="DL95" s="631"/>
      <c r="DM95" s="631"/>
      <c r="DN95" s="631"/>
      <c r="DO95" s="631"/>
      <c r="DP95" s="631"/>
      <c r="DQ95" s="631"/>
      <c r="DR95" s="631"/>
      <c r="DS95" s="631"/>
      <c r="DT95" s="631"/>
      <c r="DU95" s="631"/>
      <c r="DV95" s="631"/>
      <c r="DW95" s="631"/>
      <c r="DX95" s="631"/>
      <c r="DY95" s="631"/>
      <c r="DZ95" s="631"/>
      <c r="EA95" s="631"/>
      <c r="EB95" s="631"/>
      <c r="EC95" s="631"/>
      <c r="ED95" s="631"/>
      <c r="EE95" s="631"/>
      <c r="EF95" s="631"/>
      <c r="EG95" s="631"/>
      <c r="EH95" s="631"/>
      <c r="EI95" s="631"/>
      <c r="EJ95" s="631"/>
      <c r="EK95" s="631"/>
      <c r="EL95" s="631"/>
      <c r="EM95" s="631"/>
      <c r="EN95" s="631"/>
      <c r="EO95" s="631"/>
      <c r="EP95" s="631"/>
    </row>
    <row r="96" spans="1:146" ht="20.399999999999999">
      <c r="A96" s="29">
        <v>29</v>
      </c>
      <c r="B96" s="612" t="s">
        <v>112</v>
      </c>
      <c r="C96" s="613"/>
      <c r="D96" s="613"/>
      <c r="E96" s="613"/>
      <c r="F96" s="614"/>
      <c r="G96" s="614"/>
      <c r="H96" s="614"/>
      <c r="I96" s="614"/>
      <c r="J96" s="614"/>
      <c r="K96" s="614"/>
      <c r="L96" s="614"/>
      <c r="M96" s="614"/>
      <c r="N96" s="614"/>
      <c r="O96" s="615">
        <f>O97</f>
        <v>12958.1</v>
      </c>
      <c r="P96" s="616">
        <v>0</v>
      </c>
      <c r="Q96" s="616">
        <v>0</v>
      </c>
      <c r="R96" s="526">
        <f>O96-P96-Q96</f>
        <v>12958.1</v>
      </c>
      <c r="S96" s="567">
        <f>R96</f>
        <v>12958.1</v>
      </c>
      <c r="T96" s="631"/>
      <c r="U96" s="631"/>
      <c r="V96" s="631"/>
      <c r="W96" s="631"/>
      <c r="X96" s="631"/>
      <c r="Y96" s="631"/>
      <c r="Z96" s="631"/>
      <c r="AA96" s="631"/>
      <c r="AB96" s="631"/>
      <c r="AC96" s="631"/>
      <c r="AD96" s="631"/>
      <c r="AE96" s="631"/>
      <c r="AF96" s="631"/>
      <c r="AG96" s="631"/>
      <c r="AH96" s="631"/>
      <c r="AI96" s="631"/>
      <c r="AJ96" s="631"/>
      <c r="AK96" s="631"/>
      <c r="AL96" s="631"/>
      <c r="AM96" s="631"/>
      <c r="AN96" s="631"/>
      <c r="AO96" s="631"/>
      <c r="AP96" s="631"/>
      <c r="AQ96" s="631"/>
      <c r="AR96" s="631"/>
      <c r="AS96" s="631"/>
      <c r="AT96" s="631"/>
      <c r="AU96" s="631"/>
      <c r="AV96" s="631"/>
      <c r="AW96" s="631"/>
      <c r="AX96" s="631"/>
      <c r="AY96" s="631"/>
      <c r="AZ96" s="631"/>
      <c r="BA96" s="631"/>
      <c r="BB96" s="631"/>
      <c r="BC96" s="631"/>
      <c r="BD96" s="631"/>
      <c r="BE96" s="631"/>
      <c r="BF96" s="631"/>
      <c r="BG96" s="631"/>
      <c r="BH96" s="631"/>
      <c r="BI96" s="631"/>
      <c r="BJ96" s="631"/>
      <c r="BK96" s="631"/>
      <c r="BL96" s="631"/>
      <c r="BM96" s="631"/>
      <c r="BN96" s="631"/>
      <c r="BO96" s="631"/>
      <c r="BP96" s="631"/>
      <c r="BQ96" s="631"/>
      <c r="BR96" s="631"/>
      <c r="BS96" s="631"/>
      <c r="BT96" s="631"/>
      <c r="BU96" s="631"/>
      <c r="BV96" s="631"/>
      <c r="BW96" s="631"/>
      <c r="BX96" s="631"/>
      <c r="BY96" s="631"/>
      <c r="BZ96" s="631"/>
      <c r="CA96" s="631"/>
      <c r="CB96" s="631"/>
      <c r="CC96" s="631"/>
      <c r="CD96" s="631"/>
      <c r="CE96" s="631"/>
      <c r="CF96" s="631"/>
      <c r="CG96" s="631"/>
      <c r="CH96" s="631"/>
      <c r="CI96" s="631"/>
      <c r="CJ96" s="631"/>
      <c r="CK96" s="631"/>
      <c r="CL96" s="631"/>
      <c r="CM96" s="631"/>
      <c r="CN96" s="631"/>
      <c r="CO96" s="631"/>
      <c r="CP96" s="631"/>
      <c r="CQ96" s="631"/>
      <c r="CR96" s="631"/>
      <c r="CS96" s="631"/>
      <c r="CT96" s="631"/>
      <c r="CU96" s="631"/>
      <c r="CV96" s="631"/>
      <c r="CW96" s="631"/>
      <c r="CX96" s="631"/>
      <c r="CY96" s="631"/>
      <c r="CZ96" s="631"/>
      <c r="DA96" s="631"/>
      <c r="DB96" s="631"/>
      <c r="DC96" s="631"/>
      <c r="DD96" s="631"/>
      <c r="DE96" s="631"/>
      <c r="DF96" s="631"/>
      <c r="DG96" s="631"/>
      <c r="DH96" s="631"/>
      <c r="DI96" s="631"/>
      <c r="DJ96" s="631"/>
      <c r="DK96" s="631"/>
      <c r="DL96" s="631"/>
      <c r="DM96" s="631"/>
      <c r="DN96" s="631"/>
      <c r="DO96" s="631"/>
      <c r="DP96" s="631"/>
      <c r="DQ96" s="631"/>
      <c r="DR96" s="631"/>
      <c r="DS96" s="631"/>
      <c r="DT96" s="631"/>
      <c r="DU96" s="631"/>
      <c r="DV96" s="631"/>
      <c r="DW96" s="631"/>
      <c r="DX96" s="631"/>
      <c r="DY96" s="631"/>
      <c r="DZ96" s="631"/>
      <c r="EA96" s="631"/>
      <c r="EB96" s="631"/>
      <c r="EC96" s="631"/>
      <c r="ED96" s="631"/>
      <c r="EE96" s="631"/>
      <c r="EF96" s="631"/>
      <c r="EG96" s="631"/>
      <c r="EH96" s="631"/>
      <c r="EI96" s="631"/>
      <c r="EJ96" s="631"/>
      <c r="EK96" s="631"/>
      <c r="EL96" s="631"/>
      <c r="EM96" s="631"/>
      <c r="EN96" s="631"/>
      <c r="EO96" s="631"/>
      <c r="EP96" s="631"/>
    </row>
    <row r="97" spans="1:146" ht="25.5" customHeight="1">
      <c r="B97" s="642" t="s">
        <v>99</v>
      </c>
      <c r="C97" s="641">
        <v>100</v>
      </c>
      <c r="D97" s="641">
        <v>85</v>
      </c>
      <c r="E97" s="641">
        <v>0</v>
      </c>
      <c r="F97" s="382">
        <v>2125</v>
      </c>
      <c r="G97" s="382">
        <v>870</v>
      </c>
      <c r="H97" s="382">
        <v>2410</v>
      </c>
      <c r="I97" s="382">
        <v>2086</v>
      </c>
      <c r="J97" s="382">
        <v>2630</v>
      </c>
      <c r="K97" s="382">
        <v>4170</v>
      </c>
      <c r="L97" s="382">
        <v>0</v>
      </c>
      <c r="M97" s="382">
        <v>0</v>
      </c>
      <c r="N97" s="382">
        <v>0</v>
      </c>
      <c r="O97" s="641">
        <f>SUM(F97:H97)*C97/100+SUM(I97:K97)*D97/100+SUM(L97:N97)*E97/100</f>
        <v>12958.1</v>
      </c>
      <c r="P97" s="617"/>
      <c r="Q97" s="617"/>
      <c r="R97" s="505"/>
      <c r="S97" s="561"/>
      <c r="T97" s="631"/>
      <c r="U97" s="631"/>
      <c r="V97" s="631"/>
      <c r="W97" s="631"/>
      <c r="X97" s="631"/>
      <c r="Y97" s="631"/>
      <c r="Z97" s="631"/>
      <c r="AA97" s="631"/>
      <c r="AB97" s="631"/>
      <c r="AC97" s="631"/>
      <c r="AD97" s="631"/>
      <c r="AE97" s="631"/>
      <c r="AF97" s="631"/>
      <c r="AG97" s="631"/>
      <c r="AH97" s="631"/>
      <c r="AI97" s="631"/>
      <c r="AJ97" s="631"/>
      <c r="AK97" s="631"/>
      <c r="AL97" s="631"/>
      <c r="AM97" s="631"/>
      <c r="AN97" s="631"/>
      <c r="AO97" s="631"/>
      <c r="AP97" s="631"/>
      <c r="AQ97" s="631"/>
      <c r="AR97" s="631"/>
      <c r="AS97" s="631"/>
      <c r="AT97" s="631"/>
      <c r="AU97" s="631"/>
      <c r="AV97" s="631"/>
      <c r="AW97" s="631"/>
      <c r="AX97" s="631"/>
      <c r="AY97" s="631"/>
      <c r="AZ97" s="631"/>
      <c r="BA97" s="631"/>
      <c r="BB97" s="631"/>
      <c r="BC97" s="631"/>
      <c r="BD97" s="631"/>
      <c r="BE97" s="631"/>
      <c r="BF97" s="631"/>
      <c r="BG97" s="631"/>
      <c r="BH97" s="631"/>
      <c r="BI97" s="631"/>
      <c r="BJ97" s="631"/>
      <c r="BK97" s="631"/>
      <c r="BL97" s="631"/>
      <c r="BM97" s="631"/>
      <c r="BN97" s="631"/>
      <c r="BO97" s="631"/>
      <c r="BP97" s="631"/>
      <c r="BQ97" s="631"/>
      <c r="BR97" s="631"/>
      <c r="BS97" s="631"/>
      <c r="BT97" s="631"/>
      <c r="BU97" s="631"/>
      <c r="BV97" s="631"/>
      <c r="BW97" s="631"/>
      <c r="BX97" s="631"/>
      <c r="BY97" s="631"/>
      <c r="BZ97" s="631"/>
      <c r="CA97" s="631"/>
      <c r="CB97" s="631"/>
      <c r="CC97" s="631"/>
      <c r="CD97" s="631"/>
      <c r="CE97" s="631"/>
      <c r="CF97" s="631"/>
      <c r="CG97" s="631"/>
      <c r="CH97" s="631"/>
      <c r="CI97" s="631"/>
      <c r="CJ97" s="631"/>
      <c r="CK97" s="631"/>
      <c r="CL97" s="631"/>
      <c r="CM97" s="631"/>
      <c r="CN97" s="631"/>
      <c r="CO97" s="631"/>
      <c r="CP97" s="631"/>
      <c r="CQ97" s="631"/>
      <c r="CR97" s="631"/>
      <c r="CS97" s="631"/>
      <c r="CT97" s="631"/>
      <c r="CU97" s="631"/>
      <c r="CV97" s="631"/>
      <c r="CW97" s="631"/>
      <c r="CX97" s="631"/>
      <c r="CY97" s="631"/>
      <c r="CZ97" s="631"/>
      <c r="DA97" s="631"/>
      <c r="DB97" s="631"/>
      <c r="DC97" s="631"/>
      <c r="DD97" s="631"/>
      <c r="DE97" s="631"/>
      <c r="DF97" s="631"/>
      <c r="DG97" s="631"/>
      <c r="DH97" s="631"/>
      <c r="DI97" s="631"/>
      <c r="DJ97" s="631"/>
      <c r="DK97" s="631"/>
      <c r="DL97" s="631"/>
      <c r="DM97" s="631"/>
      <c r="DN97" s="631"/>
      <c r="DO97" s="631"/>
      <c r="DP97" s="631"/>
      <c r="DQ97" s="631"/>
      <c r="DR97" s="631"/>
      <c r="DS97" s="631"/>
      <c r="DT97" s="631"/>
      <c r="DU97" s="631"/>
      <c r="DV97" s="631"/>
      <c r="DW97" s="631"/>
      <c r="DX97" s="631"/>
      <c r="DY97" s="631"/>
      <c r="DZ97" s="631"/>
      <c r="EA97" s="631"/>
      <c r="EB97" s="631"/>
      <c r="EC97" s="631"/>
      <c r="ED97" s="631"/>
      <c r="EE97" s="631"/>
      <c r="EF97" s="631"/>
      <c r="EG97" s="631"/>
      <c r="EH97" s="631"/>
      <c r="EI97" s="631"/>
      <c r="EJ97" s="631"/>
      <c r="EK97" s="631"/>
      <c r="EL97" s="631"/>
      <c r="EM97" s="631"/>
      <c r="EN97" s="631"/>
      <c r="EO97" s="631"/>
      <c r="EP97" s="631"/>
    </row>
    <row r="98" spans="1:146" ht="25.5" customHeight="1">
      <c r="A98" s="15"/>
      <c r="B98" s="513" t="s">
        <v>233</v>
      </c>
      <c r="C98" s="618"/>
      <c r="D98" s="618"/>
      <c r="E98" s="618"/>
      <c r="F98" s="515"/>
      <c r="G98" s="515"/>
      <c r="H98" s="515"/>
      <c r="I98" s="515"/>
      <c r="J98" s="515"/>
      <c r="K98" s="515"/>
      <c r="L98" s="515"/>
      <c r="M98" s="515"/>
      <c r="N98" s="515"/>
      <c r="O98" s="514"/>
      <c r="P98" s="514"/>
      <c r="Q98" s="514"/>
      <c r="R98" s="456">
        <f>R99+R102+R105+R108+R111+R114+R117+R120+R123+R126</f>
        <v>-4333.9944194999998</v>
      </c>
      <c r="T98" s="631"/>
      <c r="U98" s="631"/>
      <c r="V98" s="631"/>
      <c r="W98" s="631"/>
      <c r="X98" s="631"/>
      <c r="Y98" s="631"/>
      <c r="Z98" s="631"/>
      <c r="AA98" s="631"/>
      <c r="AB98" s="631"/>
      <c r="AC98" s="631"/>
      <c r="AD98" s="631"/>
      <c r="AE98" s="631"/>
      <c r="AF98" s="631"/>
      <c r="AG98" s="631"/>
      <c r="AH98" s="631"/>
      <c r="AI98" s="631"/>
      <c r="AJ98" s="631"/>
      <c r="AK98" s="631"/>
      <c r="AL98" s="631"/>
      <c r="AM98" s="631"/>
      <c r="AN98" s="631"/>
      <c r="AO98" s="631"/>
      <c r="AP98" s="631"/>
      <c r="AQ98" s="631"/>
      <c r="AR98" s="631"/>
      <c r="AS98" s="631"/>
      <c r="AT98" s="631"/>
      <c r="AU98" s="631"/>
      <c r="AV98" s="631"/>
      <c r="AW98" s="631"/>
      <c r="AX98" s="631"/>
      <c r="AY98" s="631"/>
      <c r="AZ98" s="631"/>
      <c r="BA98" s="631"/>
      <c r="BB98" s="631"/>
      <c r="BC98" s="631"/>
      <c r="BD98" s="631"/>
      <c r="BE98" s="631"/>
      <c r="BF98" s="631"/>
      <c r="BG98" s="631"/>
      <c r="BH98" s="631"/>
      <c r="BI98" s="631"/>
      <c r="BJ98" s="631"/>
      <c r="BK98" s="631"/>
      <c r="BL98" s="631"/>
      <c r="BM98" s="631"/>
      <c r="BN98" s="631"/>
      <c r="BO98" s="631"/>
      <c r="BP98" s="631"/>
      <c r="BQ98" s="631"/>
      <c r="BR98" s="631"/>
      <c r="BS98" s="631"/>
      <c r="BT98" s="631"/>
      <c r="BU98" s="631"/>
      <c r="BV98" s="631"/>
      <c r="BW98" s="631"/>
      <c r="BX98" s="631"/>
      <c r="BY98" s="631"/>
      <c r="BZ98" s="631"/>
      <c r="CA98" s="631"/>
      <c r="CB98" s="631"/>
      <c r="CC98" s="631"/>
      <c r="CD98" s="631"/>
      <c r="CE98" s="631"/>
      <c r="CF98" s="631"/>
      <c r="CG98" s="631"/>
      <c r="CH98" s="631"/>
      <c r="CI98" s="631"/>
      <c r="CJ98" s="631"/>
      <c r="CK98" s="631"/>
      <c r="CL98" s="631"/>
      <c r="CM98" s="631"/>
      <c r="CN98" s="631"/>
      <c r="CO98" s="631"/>
      <c r="CP98" s="631"/>
      <c r="CQ98" s="631"/>
      <c r="CR98" s="631"/>
      <c r="CS98" s="631"/>
      <c r="CT98" s="631"/>
      <c r="CU98" s="631"/>
      <c r="CV98" s="631"/>
      <c r="CW98" s="631"/>
      <c r="CX98" s="631"/>
      <c r="CY98" s="631"/>
      <c r="CZ98" s="631"/>
      <c r="DA98" s="631"/>
      <c r="DB98" s="631"/>
      <c r="DC98" s="631"/>
      <c r="DD98" s="631"/>
      <c r="DE98" s="631"/>
      <c r="DF98" s="631"/>
      <c r="DG98" s="631"/>
      <c r="DH98" s="631"/>
      <c r="DI98" s="631"/>
      <c r="DJ98" s="631"/>
      <c r="DK98" s="631"/>
      <c r="DL98" s="631"/>
      <c r="DM98" s="631"/>
      <c r="DN98" s="631"/>
      <c r="DO98" s="631"/>
      <c r="DP98" s="631"/>
      <c r="DQ98" s="631"/>
      <c r="DR98" s="631"/>
      <c r="DS98" s="631"/>
      <c r="DT98" s="631"/>
      <c r="DU98" s="631"/>
      <c r="DV98" s="631"/>
      <c r="DW98" s="631"/>
      <c r="DX98" s="631"/>
      <c r="DY98" s="631"/>
      <c r="DZ98" s="631"/>
      <c r="EA98" s="631"/>
      <c r="EB98" s="631"/>
      <c r="EC98" s="631"/>
      <c r="ED98" s="631"/>
      <c r="EE98" s="631"/>
      <c r="EF98" s="631"/>
      <c r="EG98" s="631"/>
      <c r="EH98" s="631"/>
      <c r="EI98" s="631"/>
      <c r="EJ98" s="631"/>
      <c r="EK98" s="631"/>
      <c r="EL98" s="631"/>
      <c r="EM98" s="631"/>
      <c r="EN98" s="631"/>
      <c r="EO98" s="631"/>
      <c r="EP98" s="631"/>
    </row>
    <row r="99" spans="1:146" ht="25.5" hidden="1" customHeight="1">
      <c r="A99" s="15"/>
      <c r="B99" s="619" t="s">
        <v>234</v>
      </c>
      <c r="C99" s="620"/>
      <c r="D99" s="620"/>
      <c r="E99" s="620"/>
      <c r="F99" s="518"/>
      <c r="G99" s="518"/>
      <c r="H99" s="518"/>
      <c r="I99" s="518"/>
      <c r="J99" s="518"/>
      <c r="K99" s="518"/>
      <c r="L99" s="518"/>
      <c r="M99" s="518"/>
      <c r="N99" s="518"/>
      <c r="O99" s="519">
        <f>O100+O101</f>
        <v>0</v>
      </c>
      <c r="P99" s="517">
        <v>0</v>
      </c>
      <c r="Q99" s="517">
        <v>0</v>
      </c>
      <c r="R99" s="526">
        <f>O99-P99-Q99</f>
        <v>0</v>
      </c>
      <c r="T99" s="631"/>
      <c r="U99" s="631"/>
      <c r="V99" s="631"/>
      <c r="W99" s="631"/>
      <c r="X99" s="631"/>
      <c r="Y99" s="631"/>
      <c r="Z99" s="631"/>
      <c r="AA99" s="631"/>
      <c r="AB99" s="631"/>
      <c r="AC99" s="631"/>
      <c r="AD99" s="631"/>
      <c r="AE99" s="631"/>
      <c r="AF99" s="631"/>
      <c r="AG99" s="631"/>
      <c r="AH99" s="631"/>
      <c r="AI99" s="631"/>
      <c r="AJ99" s="631"/>
      <c r="AK99" s="631"/>
      <c r="AL99" s="631"/>
      <c r="AM99" s="631"/>
      <c r="AN99" s="631"/>
      <c r="AO99" s="631"/>
      <c r="AP99" s="631"/>
      <c r="AQ99" s="631"/>
      <c r="AR99" s="631"/>
      <c r="AS99" s="631"/>
      <c r="AT99" s="631"/>
      <c r="AU99" s="631"/>
      <c r="AV99" s="631"/>
      <c r="AW99" s="631"/>
      <c r="AX99" s="631"/>
      <c r="AY99" s="631"/>
      <c r="AZ99" s="631"/>
      <c r="BA99" s="631"/>
      <c r="BB99" s="631"/>
      <c r="BC99" s="631"/>
      <c r="BD99" s="631"/>
      <c r="BE99" s="631"/>
      <c r="BF99" s="631"/>
      <c r="BG99" s="631"/>
      <c r="BH99" s="631"/>
      <c r="BI99" s="631"/>
      <c r="BJ99" s="631"/>
      <c r="BK99" s="631"/>
      <c r="BL99" s="631"/>
      <c r="BM99" s="631"/>
      <c r="BN99" s="631"/>
      <c r="BO99" s="631"/>
      <c r="BP99" s="631"/>
      <c r="BQ99" s="631"/>
      <c r="BR99" s="631"/>
      <c r="BS99" s="631"/>
      <c r="BT99" s="631"/>
      <c r="BU99" s="631"/>
      <c r="BV99" s="631"/>
      <c r="BW99" s="631"/>
      <c r="BX99" s="631"/>
      <c r="BY99" s="631"/>
      <c r="BZ99" s="631"/>
      <c r="CA99" s="631"/>
      <c r="CB99" s="631"/>
      <c r="CC99" s="631"/>
      <c r="CD99" s="631"/>
      <c r="CE99" s="631"/>
      <c r="CF99" s="631"/>
      <c r="CG99" s="631"/>
      <c r="CH99" s="631"/>
      <c r="CI99" s="631"/>
      <c r="CJ99" s="631"/>
      <c r="CK99" s="631"/>
      <c r="CL99" s="631"/>
      <c r="CM99" s="631"/>
      <c r="CN99" s="631"/>
      <c r="CO99" s="631"/>
      <c r="CP99" s="631"/>
      <c r="CQ99" s="631"/>
      <c r="CR99" s="631"/>
      <c r="CS99" s="631"/>
      <c r="CT99" s="631"/>
      <c r="CU99" s="631"/>
      <c r="CV99" s="631"/>
      <c r="CW99" s="631"/>
      <c r="CX99" s="631"/>
      <c r="CY99" s="631"/>
      <c r="CZ99" s="631"/>
      <c r="DA99" s="631"/>
      <c r="DB99" s="631"/>
      <c r="DC99" s="631"/>
      <c r="DD99" s="631"/>
      <c r="DE99" s="631"/>
      <c r="DF99" s="631"/>
      <c r="DG99" s="631"/>
      <c r="DH99" s="631"/>
      <c r="DI99" s="631"/>
      <c r="DJ99" s="631"/>
      <c r="DK99" s="631"/>
      <c r="DL99" s="631"/>
      <c r="DM99" s="631"/>
      <c r="DN99" s="631"/>
      <c r="DO99" s="631"/>
      <c r="DP99" s="631"/>
      <c r="DQ99" s="631"/>
      <c r="DR99" s="631"/>
      <c r="DS99" s="631"/>
      <c r="DT99" s="631"/>
      <c r="DU99" s="631"/>
      <c r="DV99" s="631"/>
      <c r="DW99" s="631"/>
      <c r="DX99" s="631"/>
      <c r="DY99" s="631"/>
      <c r="DZ99" s="631"/>
      <c r="EA99" s="631"/>
      <c r="EB99" s="631"/>
      <c r="EC99" s="631"/>
      <c r="ED99" s="631"/>
      <c r="EE99" s="631"/>
      <c r="EF99" s="631"/>
      <c r="EG99" s="631"/>
      <c r="EH99" s="631"/>
      <c r="EI99" s="631"/>
      <c r="EJ99" s="631"/>
      <c r="EK99" s="631"/>
      <c r="EL99" s="631"/>
      <c r="EM99" s="631"/>
      <c r="EN99" s="631"/>
      <c r="EO99" s="631"/>
      <c r="EP99" s="631"/>
    </row>
    <row r="100" spans="1:146" ht="25.5" hidden="1" customHeight="1">
      <c r="A100" s="15"/>
      <c r="B100" s="520" t="s">
        <v>58</v>
      </c>
      <c r="C100" s="547">
        <v>0</v>
      </c>
      <c r="D100" s="547">
        <v>0</v>
      </c>
      <c r="E100" s="547">
        <v>0</v>
      </c>
      <c r="F100" s="522">
        <v>1217.0999999999999</v>
      </c>
      <c r="G100" s="522">
        <v>1979.2322999999999</v>
      </c>
      <c r="H100" s="523">
        <v>5816.6</v>
      </c>
      <c r="I100" s="522">
        <v>104141.8</v>
      </c>
      <c r="J100" s="522">
        <v>84014.182400000005</v>
      </c>
      <c r="K100" s="523">
        <v>112355.49</v>
      </c>
      <c r="L100" s="524">
        <v>0</v>
      </c>
      <c r="M100" s="524">
        <v>0</v>
      </c>
      <c r="N100" s="523">
        <v>0</v>
      </c>
      <c r="O100" s="525">
        <f>SUM(F100:H100)*C100/100+SUM(I100:K100)*D100/100+SUM(L100:N100)*E100/100</f>
        <v>0</v>
      </c>
      <c r="P100" s="463"/>
      <c r="Q100" s="463"/>
      <c r="R100" s="448"/>
      <c r="T100" s="631"/>
      <c r="U100" s="631"/>
      <c r="V100" s="631"/>
      <c r="W100" s="631"/>
      <c r="X100" s="631"/>
      <c r="Y100" s="631"/>
      <c r="Z100" s="631"/>
      <c r="AA100" s="631"/>
      <c r="AB100" s="631"/>
      <c r="AC100" s="631"/>
      <c r="AD100" s="631"/>
      <c r="AE100" s="631"/>
      <c r="AF100" s="631"/>
      <c r="AG100" s="631"/>
      <c r="AH100" s="631"/>
      <c r="AI100" s="631"/>
      <c r="AJ100" s="631"/>
      <c r="AK100" s="631"/>
      <c r="AL100" s="631"/>
      <c r="AM100" s="631"/>
      <c r="AN100" s="631"/>
      <c r="AO100" s="631"/>
      <c r="AP100" s="631"/>
      <c r="AQ100" s="631"/>
      <c r="AR100" s="631"/>
      <c r="AS100" s="631"/>
      <c r="AT100" s="631"/>
      <c r="AU100" s="631"/>
      <c r="AV100" s="631"/>
      <c r="AW100" s="631"/>
      <c r="AX100" s="631"/>
      <c r="AY100" s="631"/>
      <c r="AZ100" s="631"/>
      <c r="BA100" s="631"/>
      <c r="BB100" s="631"/>
      <c r="BC100" s="631"/>
      <c r="BD100" s="631"/>
      <c r="BE100" s="631"/>
      <c r="BF100" s="631"/>
      <c r="BG100" s="631"/>
      <c r="BH100" s="631"/>
      <c r="BI100" s="631"/>
      <c r="BJ100" s="631"/>
      <c r="BK100" s="631"/>
      <c r="BL100" s="631"/>
      <c r="BM100" s="631"/>
      <c r="BN100" s="631"/>
      <c r="BO100" s="631"/>
      <c r="BP100" s="631"/>
      <c r="BQ100" s="631"/>
      <c r="BR100" s="631"/>
      <c r="BS100" s="631"/>
      <c r="BT100" s="631"/>
      <c r="BU100" s="631"/>
      <c r="BV100" s="631"/>
      <c r="BW100" s="631"/>
      <c r="BX100" s="631"/>
      <c r="BY100" s="631"/>
      <c r="BZ100" s="631"/>
      <c r="CA100" s="631"/>
      <c r="CB100" s="631"/>
      <c r="CC100" s="631"/>
      <c r="CD100" s="631"/>
      <c r="CE100" s="631"/>
      <c r="CF100" s="631"/>
      <c r="CG100" s="631"/>
      <c r="CH100" s="631"/>
      <c r="CI100" s="631"/>
      <c r="CJ100" s="631"/>
      <c r="CK100" s="631"/>
      <c r="CL100" s="631"/>
      <c r="CM100" s="631"/>
      <c r="CN100" s="631"/>
      <c r="CO100" s="631"/>
      <c r="CP100" s="631"/>
      <c r="CQ100" s="631"/>
      <c r="CR100" s="631"/>
      <c r="CS100" s="631"/>
      <c r="CT100" s="631"/>
      <c r="CU100" s="631"/>
      <c r="CV100" s="631"/>
      <c r="CW100" s="631"/>
      <c r="CX100" s="631"/>
      <c r="CY100" s="631"/>
      <c r="CZ100" s="631"/>
      <c r="DA100" s="631"/>
      <c r="DB100" s="631"/>
      <c r="DC100" s="631"/>
      <c r="DD100" s="631"/>
      <c r="DE100" s="631"/>
      <c r="DF100" s="631"/>
      <c r="DG100" s="631"/>
      <c r="DH100" s="631"/>
      <c r="DI100" s="631"/>
      <c r="DJ100" s="631"/>
      <c r="DK100" s="631"/>
      <c r="DL100" s="631"/>
      <c r="DM100" s="631"/>
      <c r="DN100" s="631"/>
      <c r="DO100" s="631"/>
      <c r="DP100" s="631"/>
      <c r="DQ100" s="631"/>
      <c r="DR100" s="631"/>
      <c r="DS100" s="631"/>
      <c r="DT100" s="631"/>
      <c r="DU100" s="631"/>
      <c r="DV100" s="631"/>
      <c r="DW100" s="631"/>
      <c r="DX100" s="631"/>
      <c r="DY100" s="631"/>
      <c r="DZ100" s="631"/>
      <c r="EA100" s="631"/>
      <c r="EB100" s="631"/>
      <c r="EC100" s="631"/>
      <c r="ED100" s="631"/>
      <c r="EE100" s="631"/>
      <c r="EF100" s="631"/>
      <c r="EG100" s="631"/>
      <c r="EH100" s="631"/>
      <c r="EI100" s="631"/>
      <c r="EJ100" s="631"/>
      <c r="EK100" s="631"/>
      <c r="EL100" s="631"/>
      <c r="EM100" s="631"/>
      <c r="EN100" s="631"/>
      <c r="EO100" s="631"/>
      <c r="EP100" s="631"/>
    </row>
    <row r="101" spans="1:146" ht="25.5" hidden="1" customHeight="1">
      <c r="A101" s="15"/>
      <c r="B101" s="520" t="s">
        <v>72</v>
      </c>
      <c r="C101" s="547">
        <v>0</v>
      </c>
      <c r="D101" s="547">
        <v>0</v>
      </c>
      <c r="E101" s="547">
        <v>0</v>
      </c>
      <c r="F101" s="524">
        <v>1497.8</v>
      </c>
      <c r="G101" s="524">
        <v>3744.2750000000001</v>
      </c>
      <c r="H101" s="523">
        <v>2995.3</v>
      </c>
      <c r="I101" s="524">
        <v>14</v>
      </c>
      <c r="J101" s="524">
        <v>35.393999999999998</v>
      </c>
      <c r="K101" s="523">
        <v>30.146000000000001</v>
      </c>
      <c r="L101" s="524">
        <v>0</v>
      </c>
      <c r="M101" s="524">
        <v>0</v>
      </c>
      <c r="N101" s="523">
        <v>0</v>
      </c>
      <c r="O101" s="525">
        <f>SUM(F101:H101)*C101/100+SUM(I101:K101)*D101/100+SUM(L101:N101)*E101/100</f>
        <v>0</v>
      </c>
      <c r="P101" s="463"/>
      <c r="Q101" s="463"/>
      <c r="R101" s="448"/>
      <c r="T101" s="631"/>
      <c r="U101" s="631"/>
      <c r="V101" s="631"/>
      <c r="W101" s="631"/>
      <c r="X101" s="631"/>
      <c r="Y101" s="631"/>
      <c r="Z101" s="631"/>
      <c r="AA101" s="631"/>
      <c r="AB101" s="631"/>
      <c r="AC101" s="631"/>
      <c r="AD101" s="631"/>
      <c r="AE101" s="631"/>
      <c r="AF101" s="631"/>
      <c r="AG101" s="631"/>
      <c r="AH101" s="631"/>
      <c r="AI101" s="631"/>
      <c r="AJ101" s="631"/>
      <c r="AK101" s="631"/>
      <c r="AL101" s="631"/>
      <c r="AM101" s="631"/>
      <c r="AN101" s="631"/>
      <c r="AO101" s="631"/>
      <c r="AP101" s="631"/>
      <c r="AQ101" s="631"/>
      <c r="AR101" s="631"/>
      <c r="AS101" s="631"/>
      <c r="AT101" s="631"/>
      <c r="AU101" s="631"/>
      <c r="AV101" s="631"/>
      <c r="AW101" s="631"/>
      <c r="AX101" s="631"/>
      <c r="AY101" s="631"/>
      <c r="AZ101" s="631"/>
      <c r="BA101" s="631"/>
      <c r="BB101" s="631"/>
      <c r="BC101" s="631"/>
      <c r="BD101" s="631"/>
      <c r="BE101" s="631"/>
      <c r="BF101" s="631"/>
      <c r="BG101" s="631"/>
      <c r="BH101" s="631"/>
      <c r="BI101" s="631"/>
      <c r="BJ101" s="631"/>
      <c r="BK101" s="631"/>
      <c r="BL101" s="631"/>
      <c r="BM101" s="631"/>
      <c r="BN101" s="631"/>
      <c r="BO101" s="631"/>
      <c r="BP101" s="631"/>
      <c r="BQ101" s="631"/>
      <c r="BR101" s="631"/>
      <c r="BS101" s="631"/>
      <c r="BT101" s="631"/>
      <c r="BU101" s="631"/>
      <c r="BV101" s="631"/>
      <c r="BW101" s="631"/>
      <c r="BX101" s="631"/>
      <c r="BY101" s="631"/>
      <c r="BZ101" s="631"/>
      <c r="CA101" s="631"/>
      <c r="CB101" s="631"/>
      <c r="CC101" s="631"/>
      <c r="CD101" s="631"/>
      <c r="CE101" s="631"/>
      <c r="CF101" s="631"/>
      <c r="CG101" s="631"/>
      <c r="CH101" s="631"/>
      <c r="CI101" s="631"/>
      <c r="CJ101" s="631"/>
      <c r="CK101" s="631"/>
      <c r="CL101" s="631"/>
      <c r="CM101" s="631"/>
      <c r="CN101" s="631"/>
      <c r="CO101" s="631"/>
      <c r="CP101" s="631"/>
      <c r="CQ101" s="631"/>
      <c r="CR101" s="631"/>
      <c r="CS101" s="631"/>
      <c r="CT101" s="631"/>
      <c r="CU101" s="631"/>
      <c r="CV101" s="631"/>
      <c r="CW101" s="631"/>
      <c r="CX101" s="631"/>
      <c r="CY101" s="631"/>
      <c r="CZ101" s="631"/>
      <c r="DA101" s="631"/>
      <c r="DB101" s="631"/>
      <c r="DC101" s="631"/>
      <c r="DD101" s="631"/>
      <c r="DE101" s="631"/>
      <c r="DF101" s="631"/>
      <c r="DG101" s="631"/>
      <c r="DH101" s="631"/>
      <c r="DI101" s="631"/>
      <c r="DJ101" s="631"/>
      <c r="DK101" s="631"/>
      <c r="DL101" s="631"/>
      <c r="DM101" s="631"/>
      <c r="DN101" s="631"/>
      <c r="DO101" s="631"/>
      <c r="DP101" s="631"/>
      <c r="DQ101" s="631"/>
      <c r="DR101" s="631"/>
      <c r="DS101" s="631"/>
      <c r="DT101" s="631"/>
      <c r="DU101" s="631"/>
      <c r="DV101" s="631"/>
      <c r="DW101" s="631"/>
      <c r="DX101" s="631"/>
      <c r="DY101" s="631"/>
      <c r="DZ101" s="631"/>
      <c r="EA101" s="631"/>
      <c r="EB101" s="631"/>
      <c r="EC101" s="631"/>
      <c r="ED101" s="631"/>
      <c r="EE101" s="631"/>
      <c r="EF101" s="631"/>
      <c r="EG101" s="631"/>
      <c r="EH101" s="631"/>
      <c r="EI101" s="631"/>
      <c r="EJ101" s="631"/>
      <c r="EK101" s="631"/>
      <c r="EL101" s="631"/>
      <c r="EM101" s="631"/>
      <c r="EN101" s="631"/>
      <c r="EO101" s="631"/>
      <c r="EP101" s="631"/>
    </row>
    <row r="102" spans="1:146" ht="25.5" hidden="1" customHeight="1">
      <c r="A102" s="15"/>
      <c r="B102" s="619" t="s">
        <v>235</v>
      </c>
      <c r="C102" s="620"/>
      <c r="D102" s="620"/>
      <c r="E102" s="620"/>
      <c r="F102" s="518"/>
      <c r="G102" s="518"/>
      <c r="H102" s="518"/>
      <c r="I102" s="518"/>
      <c r="J102" s="518"/>
      <c r="K102" s="518"/>
      <c r="L102" s="518"/>
      <c r="M102" s="518"/>
      <c r="N102" s="518"/>
      <c r="O102" s="519">
        <f>O103+O104</f>
        <v>0</v>
      </c>
      <c r="P102" s="517">
        <v>0</v>
      </c>
      <c r="Q102" s="517">
        <v>0</v>
      </c>
      <c r="R102" s="526">
        <f>O102-P102-Q102</f>
        <v>0</v>
      </c>
      <c r="T102" s="631"/>
      <c r="U102" s="631"/>
      <c r="V102" s="631"/>
      <c r="W102" s="631"/>
      <c r="X102" s="631"/>
      <c r="Y102" s="631"/>
      <c r="Z102" s="631"/>
      <c r="AA102" s="631"/>
      <c r="AB102" s="631"/>
      <c r="AC102" s="631"/>
      <c r="AD102" s="631"/>
      <c r="AE102" s="631"/>
      <c r="AF102" s="631"/>
      <c r="AG102" s="631"/>
      <c r="AH102" s="631"/>
      <c r="AI102" s="631"/>
      <c r="AJ102" s="631"/>
      <c r="AK102" s="631"/>
      <c r="AL102" s="631"/>
      <c r="AM102" s="631"/>
      <c r="AN102" s="631"/>
      <c r="AO102" s="631"/>
      <c r="AP102" s="631"/>
      <c r="AQ102" s="631"/>
      <c r="AR102" s="631"/>
      <c r="AS102" s="631"/>
      <c r="AT102" s="631"/>
      <c r="AU102" s="631"/>
      <c r="AV102" s="631"/>
      <c r="AW102" s="631"/>
      <c r="AX102" s="631"/>
      <c r="AY102" s="631"/>
      <c r="AZ102" s="631"/>
      <c r="BA102" s="631"/>
      <c r="BB102" s="631"/>
      <c r="BC102" s="631"/>
      <c r="BD102" s="631"/>
      <c r="BE102" s="631"/>
      <c r="BF102" s="631"/>
      <c r="BG102" s="631"/>
      <c r="BH102" s="631"/>
      <c r="BI102" s="631"/>
      <c r="BJ102" s="631"/>
      <c r="BK102" s="631"/>
      <c r="BL102" s="631"/>
      <c r="BM102" s="631"/>
      <c r="BN102" s="631"/>
      <c r="BO102" s="631"/>
      <c r="BP102" s="631"/>
      <c r="BQ102" s="631"/>
      <c r="BR102" s="631"/>
      <c r="BS102" s="631"/>
      <c r="BT102" s="631"/>
      <c r="BU102" s="631"/>
      <c r="BV102" s="631"/>
      <c r="BW102" s="631"/>
      <c r="BX102" s="631"/>
      <c r="BY102" s="631"/>
      <c r="BZ102" s="631"/>
      <c r="CA102" s="631"/>
      <c r="CB102" s="631"/>
      <c r="CC102" s="631"/>
      <c r="CD102" s="631"/>
      <c r="CE102" s="631"/>
      <c r="CF102" s="631"/>
      <c r="CG102" s="631"/>
      <c r="CH102" s="631"/>
      <c r="CI102" s="631"/>
      <c r="CJ102" s="631"/>
      <c r="CK102" s="631"/>
      <c r="CL102" s="631"/>
      <c r="CM102" s="631"/>
      <c r="CN102" s="631"/>
      <c r="CO102" s="631"/>
      <c r="CP102" s="631"/>
      <c r="CQ102" s="631"/>
      <c r="CR102" s="631"/>
      <c r="CS102" s="631"/>
      <c r="CT102" s="631"/>
      <c r="CU102" s="631"/>
      <c r="CV102" s="631"/>
      <c r="CW102" s="631"/>
      <c r="CX102" s="631"/>
      <c r="CY102" s="631"/>
      <c r="CZ102" s="631"/>
      <c r="DA102" s="631"/>
      <c r="DB102" s="631"/>
      <c r="DC102" s="631"/>
      <c r="DD102" s="631"/>
      <c r="DE102" s="631"/>
      <c r="DF102" s="631"/>
      <c r="DG102" s="631"/>
      <c r="DH102" s="631"/>
      <c r="DI102" s="631"/>
      <c r="DJ102" s="631"/>
      <c r="DK102" s="631"/>
      <c r="DL102" s="631"/>
      <c r="DM102" s="631"/>
      <c r="DN102" s="631"/>
      <c r="DO102" s="631"/>
      <c r="DP102" s="631"/>
      <c r="DQ102" s="631"/>
      <c r="DR102" s="631"/>
      <c r="DS102" s="631"/>
      <c r="DT102" s="631"/>
      <c r="DU102" s="631"/>
      <c r="DV102" s="631"/>
      <c r="DW102" s="631"/>
      <c r="DX102" s="631"/>
      <c r="DY102" s="631"/>
      <c r="DZ102" s="631"/>
      <c r="EA102" s="631"/>
      <c r="EB102" s="631"/>
      <c r="EC102" s="631"/>
      <c r="ED102" s="631"/>
      <c r="EE102" s="631"/>
      <c r="EF102" s="631"/>
      <c r="EG102" s="631"/>
      <c r="EH102" s="631"/>
      <c r="EI102" s="631"/>
      <c r="EJ102" s="631"/>
      <c r="EK102" s="631"/>
      <c r="EL102" s="631"/>
      <c r="EM102" s="631"/>
      <c r="EN102" s="631"/>
      <c r="EO102" s="631"/>
      <c r="EP102" s="631"/>
    </row>
    <row r="103" spans="1:146" ht="25.5" hidden="1" customHeight="1">
      <c r="A103" s="15"/>
      <c r="B103" s="520" t="s">
        <v>58</v>
      </c>
      <c r="C103" s="547">
        <v>0</v>
      </c>
      <c r="D103" s="547">
        <v>0</v>
      </c>
      <c r="E103" s="547">
        <v>0</v>
      </c>
      <c r="F103" s="522">
        <v>1217.0999999999999</v>
      </c>
      <c r="G103" s="522">
        <v>1979.2322999999999</v>
      </c>
      <c r="H103" s="523">
        <v>5816.6</v>
      </c>
      <c r="I103" s="522">
        <v>104141.8</v>
      </c>
      <c r="J103" s="522">
        <v>84014.182400000005</v>
      </c>
      <c r="K103" s="523">
        <v>112355.49</v>
      </c>
      <c r="L103" s="524">
        <v>0</v>
      </c>
      <c r="M103" s="524">
        <v>0</v>
      </c>
      <c r="N103" s="523">
        <v>0</v>
      </c>
      <c r="O103" s="525">
        <f>SUM(F103:H103)*C103/100+SUM(I103:K103)*D103/100+SUM(L103:N103)*E103/100</f>
        <v>0</v>
      </c>
      <c r="P103" s="463"/>
      <c r="Q103" s="463"/>
      <c r="R103" s="512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  <c r="AQ103" s="631"/>
      <c r="AR103" s="631"/>
      <c r="AS103" s="631"/>
      <c r="AT103" s="631"/>
      <c r="AU103" s="631"/>
      <c r="AV103" s="631"/>
      <c r="AW103" s="631"/>
      <c r="AX103" s="631"/>
      <c r="AY103" s="631"/>
      <c r="AZ103" s="631"/>
      <c r="BA103" s="631"/>
      <c r="BB103" s="631"/>
      <c r="BC103" s="631"/>
      <c r="BD103" s="631"/>
      <c r="BE103" s="631"/>
      <c r="BF103" s="631"/>
      <c r="BG103" s="631"/>
      <c r="BH103" s="631"/>
      <c r="BI103" s="631"/>
      <c r="BJ103" s="631"/>
      <c r="BK103" s="631"/>
      <c r="BL103" s="631"/>
      <c r="BM103" s="631"/>
      <c r="BN103" s="631"/>
      <c r="BO103" s="631"/>
      <c r="BP103" s="631"/>
      <c r="BQ103" s="631"/>
      <c r="BR103" s="631"/>
      <c r="BS103" s="631"/>
      <c r="BT103" s="631"/>
      <c r="BU103" s="631"/>
      <c r="BV103" s="631"/>
      <c r="BW103" s="631"/>
      <c r="BX103" s="631"/>
      <c r="BY103" s="631"/>
      <c r="BZ103" s="631"/>
      <c r="CA103" s="631"/>
      <c r="CB103" s="631"/>
      <c r="CC103" s="631"/>
      <c r="CD103" s="631"/>
      <c r="CE103" s="631"/>
      <c r="CF103" s="631"/>
      <c r="CG103" s="631"/>
      <c r="CH103" s="631"/>
      <c r="CI103" s="631"/>
      <c r="CJ103" s="631"/>
      <c r="CK103" s="631"/>
      <c r="CL103" s="631"/>
      <c r="CM103" s="631"/>
      <c r="CN103" s="631"/>
      <c r="CO103" s="631"/>
      <c r="CP103" s="631"/>
      <c r="CQ103" s="631"/>
      <c r="CR103" s="631"/>
      <c r="CS103" s="631"/>
      <c r="CT103" s="631"/>
      <c r="CU103" s="631"/>
      <c r="CV103" s="631"/>
      <c r="CW103" s="631"/>
      <c r="CX103" s="631"/>
      <c r="CY103" s="631"/>
      <c r="CZ103" s="631"/>
      <c r="DA103" s="631"/>
      <c r="DB103" s="631"/>
      <c r="DC103" s="631"/>
      <c r="DD103" s="631"/>
      <c r="DE103" s="631"/>
      <c r="DF103" s="631"/>
      <c r="DG103" s="631"/>
      <c r="DH103" s="631"/>
      <c r="DI103" s="631"/>
      <c r="DJ103" s="631"/>
      <c r="DK103" s="631"/>
      <c r="DL103" s="631"/>
      <c r="DM103" s="631"/>
      <c r="DN103" s="631"/>
      <c r="DO103" s="631"/>
      <c r="DP103" s="631"/>
      <c r="DQ103" s="631"/>
      <c r="DR103" s="631"/>
      <c r="DS103" s="631"/>
      <c r="DT103" s="631"/>
      <c r="DU103" s="631"/>
      <c r="DV103" s="631"/>
      <c r="DW103" s="631"/>
      <c r="DX103" s="631"/>
      <c r="DY103" s="631"/>
      <c r="DZ103" s="631"/>
      <c r="EA103" s="631"/>
      <c r="EB103" s="631"/>
      <c r="EC103" s="631"/>
      <c r="ED103" s="631"/>
      <c r="EE103" s="631"/>
      <c r="EF103" s="631"/>
      <c r="EG103" s="631"/>
      <c r="EH103" s="631"/>
      <c r="EI103" s="631"/>
      <c r="EJ103" s="631"/>
      <c r="EK103" s="631"/>
      <c r="EL103" s="631"/>
      <c r="EM103" s="631"/>
      <c r="EN103" s="631"/>
      <c r="EO103" s="631"/>
      <c r="EP103" s="631"/>
    </row>
    <row r="104" spans="1:146" ht="25.5" hidden="1" customHeight="1">
      <c r="A104" s="15"/>
      <c r="B104" s="520" t="s">
        <v>72</v>
      </c>
      <c r="C104" s="547">
        <v>0</v>
      </c>
      <c r="D104" s="547">
        <v>0</v>
      </c>
      <c r="E104" s="547">
        <v>0</v>
      </c>
      <c r="F104" s="524">
        <v>1497.8</v>
      </c>
      <c r="G104" s="524">
        <v>3744.2750000000001</v>
      </c>
      <c r="H104" s="523">
        <v>2995.3</v>
      </c>
      <c r="I104" s="524">
        <v>14</v>
      </c>
      <c r="J104" s="524">
        <v>35.393999999999998</v>
      </c>
      <c r="K104" s="523">
        <v>30.146000000000001</v>
      </c>
      <c r="L104" s="524">
        <v>0</v>
      </c>
      <c r="M104" s="524">
        <v>0</v>
      </c>
      <c r="N104" s="523">
        <v>0</v>
      </c>
      <c r="O104" s="525">
        <f>SUM(F104:H104)*C104/100+SUM(I104:K104)*D104/100+SUM(L104:N104)*E104/100</f>
        <v>0</v>
      </c>
      <c r="P104" s="463"/>
      <c r="Q104" s="463"/>
      <c r="R104" s="512"/>
      <c r="T104" s="631"/>
      <c r="U104" s="631"/>
      <c r="V104" s="631"/>
      <c r="W104" s="631"/>
      <c r="X104" s="631"/>
      <c r="Y104" s="631"/>
      <c r="Z104" s="631"/>
      <c r="AA104" s="631"/>
      <c r="AB104" s="631"/>
      <c r="AC104" s="631"/>
      <c r="AD104" s="631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  <c r="AQ104" s="631"/>
      <c r="AR104" s="631"/>
      <c r="AS104" s="631"/>
      <c r="AT104" s="631"/>
      <c r="AU104" s="631"/>
      <c r="AV104" s="631"/>
      <c r="AW104" s="631"/>
      <c r="AX104" s="631"/>
      <c r="AY104" s="631"/>
      <c r="AZ104" s="631"/>
      <c r="BA104" s="631"/>
      <c r="BB104" s="631"/>
      <c r="BC104" s="631"/>
      <c r="BD104" s="631"/>
      <c r="BE104" s="631"/>
      <c r="BF104" s="631"/>
      <c r="BG104" s="631"/>
      <c r="BH104" s="631"/>
      <c r="BI104" s="631"/>
      <c r="BJ104" s="631"/>
      <c r="BK104" s="631"/>
      <c r="BL104" s="631"/>
      <c r="BM104" s="631"/>
      <c r="BN104" s="631"/>
      <c r="BO104" s="631"/>
      <c r="BP104" s="631"/>
      <c r="BQ104" s="631"/>
      <c r="BR104" s="631"/>
      <c r="BS104" s="631"/>
      <c r="BT104" s="631"/>
      <c r="BU104" s="631"/>
      <c r="BV104" s="631"/>
      <c r="BW104" s="631"/>
      <c r="BX104" s="631"/>
      <c r="BY104" s="631"/>
      <c r="BZ104" s="631"/>
      <c r="CA104" s="631"/>
      <c r="CB104" s="631"/>
      <c r="CC104" s="631"/>
      <c r="CD104" s="631"/>
      <c r="CE104" s="631"/>
      <c r="CF104" s="631"/>
      <c r="CG104" s="631"/>
      <c r="CH104" s="631"/>
      <c r="CI104" s="631"/>
      <c r="CJ104" s="631"/>
      <c r="CK104" s="631"/>
      <c r="CL104" s="631"/>
      <c r="CM104" s="631"/>
      <c r="CN104" s="631"/>
      <c r="CO104" s="631"/>
      <c r="CP104" s="631"/>
      <c r="CQ104" s="631"/>
      <c r="CR104" s="631"/>
      <c r="CS104" s="631"/>
      <c r="CT104" s="631"/>
      <c r="CU104" s="631"/>
      <c r="CV104" s="631"/>
      <c r="CW104" s="631"/>
      <c r="CX104" s="631"/>
      <c r="CY104" s="631"/>
      <c r="CZ104" s="631"/>
      <c r="DA104" s="631"/>
      <c r="DB104" s="631"/>
      <c r="DC104" s="631"/>
      <c r="DD104" s="631"/>
      <c r="DE104" s="631"/>
      <c r="DF104" s="631"/>
      <c r="DG104" s="631"/>
      <c r="DH104" s="631"/>
      <c r="DI104" s="631"/>
      <c r="DJ104" s="631"/>
      <c r="DK104" s="631"/>
      <c r="DL104" s="631"/>
      <c r="DM104" s="631"/>
      <c r="DN104" s="631"/>
      <c r="DO104" s="631"/>
      <c r="DP104" s="631"/>
      <c r="DQ104" s="631"/>
      <c r="DR104" s="631"/>
      <c r="DS104" s="631"/>
      <c r="DT104" s="631"/>
      <c r="DU104" s="631"/>
      <c r="DV104" s="631"/>
      <c r="DW104" s="631"/>
      <c r="DX104" s="631"/>
      <c r="DY104" s="631"/>
      <c r="DZ104" s="631"/>
      <c r="EA104" s="631"/>
      <c r="EB104" s="631"/>
      <c r="EC104" s="631"/>
      <c r="ED104" s="631"/>
      <c r="EE104" s="631"/>
      <c r="EF104" s="631"/>
      <c r="EG104" s="631"/>
      <c r="EH104" s="631"/>
      <c r="EI104" s="631"/>
      <c r="EJ104" s="631"/>
      <c r="EK104" s="631"/>
      <c r="EL104" s="631"/>
      <c r="EM104" s="631"/>
      <c r="EN104" s="631"/>
      <c r="EO104" s="631"/>
      <c r="EP104" s="631"/>
    </row>
    <row r="105" spans="1:146" ht="25.5" hidden="1" customHeight="1">
      <c r="A105" s="15"/>
      <c r="B105" s="619" t="s">
        <v>236</v>
      </c>
      <c r="C105" s="620"/>
      <c r="D105" s="620"/>
      <c r="E105" s="620"/>
      <c r="F105" s="518"/>
      <c r="G105" s="518"/>
      <c r="H105" s="518"/>
      <c r="I105" s="518"/>
      <c r="J105" s="518"/>
      <c r="K105" s="518"/>
      <c r="L105" s="518"/>
      <c r="M105" s="518"/>
      <c r="N105" s="518"/>
      <c r="O105" s="519">
        <f>O106+O107</f>
        <v>0</v>
      </c>
      <c r="P105" s="517">
        <v>0</v>
      </c>
      <c r="Q105" s="517">
        <v>0</v>
      </c>
      <c r="R105" s="526">
        <f>O105-P105-Q105</f>
        <v>0</v>
      </c>
      <c r="T105" s="631"/>
      <c r="U105" s="631"/>
      <c r="V105" s="631"/>
      <c r="W105" s="631"/>
      <c r="X105" s="631"/>
      <c r="Y105" s="631"/>
      <c r="Z105" s="631"/>
      <c r="AA105" s="631"/>
      <c r="AB105" s="631"/>
      <c r="AC105" s="631"/>
      <c r="AD105" s="631"/>
      <c r="AE105" s="631"/>
      <c r="AF105" s="631"/>
      <c r="AG105" s="631"/>
      <c r="AH105" s="631"/>
      <c r="AI105" s="631"/>
      <c r="AJ105" s="631"/>
      <c r="AK105" s="631"/>
      <c r="AL105" s="631"/>
      <c r="AM105" s="631"/>
      <c r="AN105" s="631"/>
      <c r="AO105" s="631"/>
      <c r="AP105" s="631"/>
      <c r="AQ105" s="631"/>
      <c r="AR105" s="631"/>
      <c r="AS105" s="631"/>
      <c r="AT105" s="631"/>
      <c r="AU105" s="631"/>
      <c r="AV105" s="631"/>
      <c r="AW105" s="631"/>
      <c r="AX105" s="631"/>
      <c r="AY105" s="631"/>
      <c r="AZ105" s="631"/>
      <c r="BA105" s="631"/>
      <c r="BB105" s="631"/>
      <c r="BC105" s="631"/>
      <c r="BD105" s="631"/>
      <c r="BE105" s="631"/>
      <c r="BF105" s="631"/>
      <c r="BG105" s="631"/>
      <c r="BH105" s="631"/>
      <c r="BI105" s="631"/>
      <c r="BJ105" s="631"/>
      <c r="BK105" s="631"/>
      <c r="BL105" s="631"/>
      <c r="BM105" s="631"/>
      <c r="BN105" s="631"/>
      <c r="BO105" s="631"/>
      <c r="BP105" s="631"/>
      <c r="BQ105" s="631"/>
      <c r="BR105" s="631"/>
      <c r="BS105" s="631"/>
      <c r="BT105" s="631"/>
      <c r="BU105" s="631"/>
      <c r="BV105" s="631"/>
      <c r="BW105" s="631"/>
      <c r="BX105" s="631"/>
      <c r="BY105" s="631"/>
      <c r="BZ105" s="631"/>
      <c r="CA105" s="631"/>
      <c r="CB105" s="631"/>
      <c r="CC105" s="631"/>
      <c r="CD105" s="631"/>
      <c r="CE105" s="631"/>
      <c r="CF105" s="631"/>
      <c r="CG105" s="631"/>
      <c r="CH105" s="631"/>
      <c r="CI105" s="631"/>
      <c r="CJ105" s="631"/>
      <c r="CK105" s="631"/>
      <c r="CL105" s="631"/>
      <c r="CM105" s="631"/>
      <c r="CN105" s="631"/>
      <c r="CO105" s="631"/>
      <c r="CP105" s="631"/>
      <c r="CQ105" s="631"/>
      <c r="CR105" s="631"/>
      <c r="CS105" s="631"/>
      <c r="CT105" s="631"/>
      <c r="CU105" s="631"/>
      <c r="CV105" s="631"/>
      <c r="CW105" s="631"/>
      <c r="CX105" s="631"/>
      <c r="CY105" s="631"/>
      <c r="CZ105" s="631"/>
      <c r="DA105" s="631"/>
      <c r="DB105" s="631"/>
      <c r="DC105" s="631"/>
      <c r="DD105" s="631"/>
      <c r="DE105" s="631"/>
      <c r="DF105" s="631"/>
      <c r="DG105" s="631"/>
      <c r="DH105" s="631"/>
      <c r="DI105" s="631"/>
      <c r="DJ105" s="631"/>
      <c r="DK105" s="631"/>
      <c r="DL105" s="631"/>
      <c r="DM105" s="631"/>
      <c r="DN105" s="631"/>
      <c r="DO105" s="631"/>
      <c r="DP105" s="631"/>
      <c r="DQ105" s="631"/>
      <c r="DR105" s="631"/>
      <c r="DS105" s="631"/>
      <c r="DT105" s="631"/>
      <c r="DU105" s="631"/>
      <c r="DV105" s="631"/>
      <c r="DW105" s="631"/>
      <c r="DX105" s="631"/>
      <c r="DY105" s="631"/>
      <c r="DZ105" s="631"/>
      <c r="EA105" s="631"/>
      <c r="EB105" s="631"/>
      <c r="EC105" s="631"/>
      <c r="ED105" s="631"/>
      <c r="EE105" s="631"/>
      <c r="EF105" s="631"/>
      <c r="EG105" s="631"/>
      <c r="EH105" s="631"/>
      <c r="EI105" s="631"/>
      <c r="EJ105" s="631"/>
      <c r="EK105" s="631"/>
      <c r="EL105" s="631"/>
      <c r="EM105" s="631"/>
      <c r="EN105" s="631"/>
      <c r="EO105" s="631"/>
      <c r="EP105" s="631"/>
    </row>
    <row r="106" spans="1:146" ht="25.5" hidden="1" customHeight="1">
      <c r="A106" s="15"/>
      <c r="B106" s="520" t="s">
        <v>58</v>
      </c>
      <c r="C106" s="547">
        <v>0</v>
      </c>
      <c r="D106" s="547">
        <v>0</v>
      </c>
      <c r="E106" s="547">
        <v>0</v>
      </c>
      <c r="F106" s="522">
        <v>1217.0999999999999</v>
      </c>
      <c r="G106" s="522">
        <v>1979.2322999999999</v>
      </c>
      <c r="H106" s="523">
        <v>5816.5684000000001</v>
      </c>
      <c r="I106" s="522">
        <v>104141.8</v>
      </c>
      <c r="J106" s="522">
        <v>84014.182400000005</v>
      </c>
      <c r="K106" s="523">
        <v>112355.49</v>
      </c>
      <c r="L106" s="524">
        <v>0</v>
      </c>
      <c r="M106" s="524">
        <v>0</v>
      </c>
      <c r="N106" s="523">
        <v>0</v>
      </c>
      <c r="O106" s="525">
        <f>SUM(F106:H106)*C106/100+SUM(I106:K106)*D106/100+SUM(L106:N106)*E106/100</f>
        <v>0</v>
      </c>
      <c r="P106" s="463"/>
      <c r="Q106" s="463"/>
      <c r="R106" s="512"/>
      <c r="T106" s="631"/>
      <c r="U106" s="631"/>
      <c r="V106" s="631"/>
      <c r="W106" s="631"/>
      <c r="X106" s="631"/>
      <c r="Y106" s="631"/>
      <c r="Z106" s="631"/>
      <c r="AA106" s="631"/>
      <c r="AB106" s="631"/>
      <c r="AC106" s="631"/>
      <c r="AD106" s="631"/>
      <c r="AE106" s="631"/>
      <c r="AF106" s="631"/>
      <c r="AG106" s="631"/>
      <c r="AH106" s="631"/>
      <c r="AI106" s="631"/>
      <c r="AJ106" s="631"/>
      <c r="AK106" s="631"/>
      <c r="AL106" s="631"/>
      <c r="AM106" s="631"/>
      <c r="AN106" s="631"/>
      <c r="AO106" s="631"/>
      <c r="AP106" s="631"/>
      <c r="AQ106" s="631"/>
      <c r="AR106" s="631"/>
      <c r="AS106" s="631"/>
      <c r="AT106" s="631"/>
      <c r="AU106" s="631"/>
      <c r="AV106" s="631"/>
      <c r="AW106" s="631"/>
      <c r="AX106" s="631"/>
      <c r="AY106" s="631"/>
      <c r="AZ106" s="631"/>
      <c r="BA106" s="631"/>
      <c r="BB106" s="631"/>
      <c r="BC106" s="631"/>
      <c r="BD106" s="631"/>
      <c r="BE106" s="631"/>
      <c r="BF106" s="631"/>
      <c r="BG106" s="631"/>
      <c r="BH106" s="631"/>
      <c r="BI106" s="631"/>
      <c r="BJ106" s="631"/>
      <c r="BK106" s="631"/>
      <c r="BL106" s="631"/>
      <c r="BM106" s="631"/>
      <c r="BN106" s="631"/>
      <c r="BO106" s="631"/>
      <c r="BP106" s="631"/>
      <c r="BQ106" s="631"/>
      <c r="BR106" s="631"/>
      <c r="BS106" s="631"/>
      <c r="BT106" s="631"/>
      <c r="BU106" s="631"/>
      <c r="BV106" s="631"/>
      <c r="BW106" s="631"/>
      <c r="BX106" s="631"/>
      <c r="BY106" s="631"/>
      <c r="BZ106" s="631"/>
      <c r="CA106" s="631"/>
      <c r="CB106" s="631"/>
      <c r="CC106" s="631"/>
      <c r="CD106" s="631"/>
      <c r="CE106" s="631"/>
      <c r="CF106" s="631"/>
      <c r="CG106" s="631"/>
      <c r="CH106" s="631"/>
      <c r="CI106" s="631"/>
      <c r="CJ106" s="631"/>
      <c r="CK106" s="631"/>
      <c r="CL106" s="631"/>
      <c r="CM106" s="631"/>
      <c r="CN106" s="631"/>
      <c r="CO106" s="631"/>
      <c r="CP106" s="631"/>
      <c r="CQ106" s="631"/>
      <c r="CR106" s="631"/>
      <c r="CS106" s="631"/>
      <c r="CT106" s="631"/>
      <c r="CU106" s="631"/>
      <c r="CV106" s="631"/>
      <c r="CW106" s="631"/>
      <c r="CX106" s="631"/>
      <c r="CY106" s="631"/>
      <c r="CZ106" s="631"/>
      <c r="DA106" s="631"/>
      <c r="DB106" s="631"/>
      <c r="DC106" s="631"/>
      <c r="DD106" s="631"/>
      <c r="DE106" s="631"/>
      <c r="DF106" s="631"/>
      <c r="DG106" s="631"/>
      <c r="DH106" s="631"/>
      <c r="DI106" s="631"/>
      <c r="DJ106" s="631"/>
      <c r="DK106" s="631"/>
      <c r="DL106" s="631"/>
      <c r="DM106" s="631"/>
      <c r="DN106" s="631"/>
      <c r="DO106" s="631"/>
      <c r="DP106" s="631"/>
      <c r="DQ106" s="631"/>
      <c r="DR106" s="631"/>
      <c r="DS106" s="631"/>
      <c r="DT106" s="631"/>
      <c r="DU106" s="631"/>
      <c r="DV106" s="631"/>
      <c r="DW106" s="631"/>
      <c r="DX106" s="631"/>
      <c r="DY106" s="631"/>
      <c r="DZ106" s="631"/>
      <c r="EA106" s="631"/>
      <c r="EB106" s="631"/>
      <c r="EC106" s="631"/>
      <c r="ED106" s="631"/>
      <c r="EE106" s="631"/>
      <c r="EF106" s="631"/>
      <c r="EG106" s="631"/>
      <c r="EH106" s="631"/>
      <c r="EI106" s="631"/>
      <c r="EJ106" s="631"/>
      <c r="EK106" s="631"/>
      <c r="EL106" s="631"/>
      <c r="EM106" s="631"/>
      <c r="EN106" s="631"/>
      <c r="EO106" s="631"/>
      <c r="EP106" s="631"/>
    </row>
    <row r="107" spans="1:146" ht="25.5" hidden="1" customHeight="1">
      <c r="A107" s="15"/>
      <c r="B107" s="520" t="s">
        <v>72</v>
      </c>
      <c r="C107" s="547">
        <v>0</v>
      </c>
      <c r="D107" s="547">
        <v>0</v>
      </c>
      <c r="E107" s="547">
        <v>0</v>
      </c>
      <c r="F107" s="524">
        <v>1497.8</v>
      </c>
      <c r="G107" s="524">
        <v>3744.2750000000001</v>
      </c>
      <c r="H107" s="523">
        <v>2995.3</v>
      </c>
      <c r="I107" s="524">
        <v>14</v>
      </c>
      <c r="J107" s="524">
        <v>35.393999999999998</v>
      </c>
      <c r="K107" s="523">
        <v>30.146000000000001</v>
      </c>
      <c r="L107" s="524">
        <v>0</v>
      </c>
      <c r="M107" s="524">
        <v>0</v>
      </c>
      <c r="N107" s="523">
        <v>0</v>
      </c>
      <c r="O107" s="525">
        <f>SUM(F107:H107)*C107/100+SUM(I107:K107)*D107/100+SUM(L107:N107)*E107/100</f>
        <v>0</v>
      </c>
      <c r="P107" s="463"/>
      <c r="Q107" s="463"/>
      <c r="R107" s="512"/>
      <c r="T107" s="631"/>
      <c r="U107" s="631"/>
      <c r="V107" s="631"/>
      <c r="W107" s="631"/>
      <c r="X107" s="631"/>
      <c r="Y107" s="631"/>
      <c r="Z107" s="631"/>
      <c r="AA107" s="631"/>
      <c r="AB107" s="631"/>
      <c r="AC107" s="631"/>
      <c r="AD107" s="631"/>
      <c r="AE107" s="631"/>
      <c r="AF107" s="631"/>
      <c r="AG107" s="631"/>
      <c r="AH107" s="631"/>
      <c r="AI107" s="631"/>
      <c r="AJ107" s="631"/>
      <c r="AK107" s="631"/>
      <c r="AL107" s="631"/>
      <c r="AM107" s="631"/>
      <c r="AN107" s="631"/>
      <c r="AO107" s="631"/>
      <c r="AP107" s="631"/>
      <c r="AQ107" s="631"/>
      <c r="AR107" s="631"/>
      <c r="AS107" s="631"/>
      <c r="AT107" s="631"/>
      <c r="AU107" s="631"/>
      <c r="AV107" s="631"/>
      <c r="AW107" s="631"/>
      <c r="AX107" s="631"/>
      <c r="AY107" s="631"/>
      <c r="AZ107" s="631"/>
      <c r="BA107" s="631"/>
      <c r="BB107" s="631"/>
      <c r="BC107" s="631"/>
      <c r="BD107" s="631"/>
      <c r="BE107" s="631"/>
      <c r="BF107" s="631"/>
      <c r="BG107" s="631"/>
      <c r="BH107" s="631"/>
      <c r="BI107" s="631"/>
      <c r="BJ107" s="631"/>
      <c r="BK107" s="631"/>
      <c r="BL107" s="631"/>
      <c r="BM107" s="631"/>
      <c r="BN107" s="631"/>
      <c r="BO107" s="631"/>
      <c r="BP107" s="631"/>
      <c r="BQ107" s="631"/>
      <c r="BR107" s="631"/>
      <c r="BS107" s="631"/>
      <c r="BT107" s="631"/>
      <c r="BU107" s="631"/>
      <c r="BV107" s="631"/>
      <c r="BW107" s="631"/>
      <c r="BX107" s="631"/>
      <c r="BY107" s="631"/>
      <c r="BZ107" s="631"/>
      <c r="CA107" s="631"/>
      <c r="CB107" s="631"/>
      <c r="CC107" s="631"/>
      <c r="CD107" s="631"/>
      <c r="CE107" s="631"/>
      <c r="CF107" s="631"/>
      <c r="CG107" s="631"/>
      <c r="CH107" s="631"/>
      <c r="CI107" s="631"/>
      <c r="CJ107" s="631"/>
      <c r="CK107" s="631"/>
      <c r="CL107" s="631"/>
      <c r="CM107" s="631"/>
      <c r="CN107" s="631"/>
      <c r="CO107" s="631"/>
      <c r="CP107" s="631"/>
      <c r="CQ107" s="631"/>
      <c r="CR107" s="631"/>
      <c r="CS107" s="631"/>
      <c r="CT107" s="631"/>
      <c r="CU107" s="631"/>
      <c r="CV107" s="631"/>
      <c r="CW107" s="631"/>
      <c r="CX107" s="631"/>
      <c r="CY107" s="631"/>
      <c r="CZ107" s="631"/>
      <c r="DA107" s="631"/>
      <c r="DB107" s="631"/>
      <c r="DC107" s="631"/>
      <c r="DD107" s="631"/>
      <c r="DE107" s="631"/>
      <c r="DF107" s="631"/>
      <c r="DG107" s="631"/>
      <c r="DH107" s="631"/>
      <c r="DI107" s="631"/>
      <c r="DJ107" s="631"/>
      <c r="DK107" s="631"/>
      <c r="DL107" s="631"/>
      <c r="DM107" s="631"/>
      <c r="DN107" s="631"/>
      <c r="DO107" s="631"/>
      <c r="DP107" s="631"/>
      <c r="DQ107" s="631"/>
      <c r="DR107" s="631"/>
      <c r="DS107" s="631"/>
      <c r="DT107" s="631"/>
      <c r="DU107" s="631"/>
      <c r="DV107" s="631"/>
      <c r="DW107" s="631"/>
      <c r="DX107" s="631"/>
      <c r="DY107" s="631"/>
      <c r="DZ107" s="631"/>
      <c r="EA107" s="631"/>
      <c r="EB107" s="631"/>
      <c r="EC107" s="631"/>
      <c r="ED107" s="631"/>
      <c r="EE107" s="631"/>
      <c r="EF107" s="631"/>
      <c r="EG107" s="631"/>
      <c r="EH107" s="631"/>
      <c r="EI107" s="631"/>
      <c r="EJ107" s="631"/>
      <c r="EK107" s="631"/>
      <c r="EL107" s="631"/>
      <c r="EM107" s="631"/>
      <c r="EN107" s="631"/>
      <c r="EO107" s="631"/>
      <c r="EP107" s="631"/>
    </row>
    <row r="108" spans="1:146" ht="25.5" hidden="1" customHeight="1">
      <c r="A108" s="15"/>
      <c r="B108" s="619" t="s">
        <v>237</v>
      </c>
      <c r="C108" s="620"/>
      <c r="D108" s="620"/>
      <c r="E108" s="620"/>
      <c r="F108" s="518"/>
      <c r="G108" s="518"/>
      <c r="H108" s="518"/>
      <c r="I108" s="518"/>
      <c r="J108" s="518"/>
      <c r="K108" s="518"/>
      <c r="L108" s="518"/>
      <c r="M108" s="518"/>
      <c r="N108" s="518"/>
      <c r="O108" s="519">
        <f>O109+O110</f>
        <v>0</v>
      </c>
      <c r="P108" s="517">
        <v>0</v>
      </c>
      <c r="Q108" s="517">
        <v>0</v>
      </c>
      <c r="R108" s="526">
        <f>O108-P108-Q108</f>
        <v>0</v>
      </c>
      <c r="T108" s="631"/>
      <c r="U108" s="631"/>
      <c r="V108" s="631"/>
      <c r="W108" s="631"/>
      <c r="X108" s="631"/>
      <c r="Y108" s="631"/>
      <c r="Z108" s="631"/>
      <c r="AA108" s="631"/>
      <c r="AB108" s="631"/>
      <c r="AC108" s="631"/>
      <c r="AD108" s="631"/>
      <c r="AE108" s="631"/>
      <c r="AF108" s="631"/>
      <c r="AG108" s="631"/>
      <c r="AH108" s="631"/>
      <c r="AI108" s="631"/>
      <c r="AJ108" s="631"/>
      <c r="AK108" s="631"/>
      <c r="AL108" s="631"/>
      <c r="AM108" s="631"/>
      <c r="AN108" s="631"/>
      <c r="AO108" s="631"/>
      <c r="AP108" s="631"/>
      <c r="AQ108" s="631"/>
      <c r="AR108" s="631"/>
      <c r="AS108" s="631"/>
      <c r="AT108" s="631"/>
      <c r="AU108" s="631"/>
      <c r="AV108" s="631"/>
      <c r="AW108" s="631"/>
      <c r="AX108" s="631"/>
      <c r="AY108" s="631"/>
      <c r="AZ108" s="631"/>
      <c r="BA108" s="631"/>
      <c r="BB108" s="631"/>
      <c r="BC108" s="631"/>
      <c r="BD108" s="631"/>
      <c r="BE108" s="631"/>
      <c r="BF108" s="631"/>
      <c r="BG108" s="631"/>
      <c r="BH108" s="631"/>
      <c r="BI108" s="631"/>
      <c r="BJ108" s="631"/>
      <c r="BK108" s="631"/>
      <c r="BL108" s="631"/>
      <c r="BM108" s="631"/>
      <c r="BN108" s="631"/>
      <c r="BO108" s="631"/>
      <c r="BP108" s="631"/>
      <c r="BQ108" s="631"/>
      <c r="BR108" s="631"/>
      <c r="BS108" s="631"/>
      <c r="BT108" s="631"/>
      <c r="BU108" s="631"/>
      <c r="BV108" s="631"/>
      <c r="BW108" s="631"/>
      <c r="BX108" s="631"/>
      <c r="BY108" s="631"/>
      <c r="BZ108" s="631"/>
      <c r="CA108" s="631"/>
      <c r="CB108" s="631"/>
      <c r="CC108" s="631"/>
      <c r="CD108" s="631"/>
      <c r="CE108" s="631"/>
      <c r="CF108" s="631"/>
      <c r="CG108" s="631"/>
      <c r="CH108" s="631"/>
      <c r="CI108" s="631"/>
      <c r="CJ108" s="631"/>
      <c r="CK108" s="631"/>
      <c r="CL108" s="631"/>
      <c r="CM108" s="631"/>
      <c r="CN108" s="631"/>
      <c r="CO108" s="631"/>
      <c r="CP108" s="631"/>
      <c r="CQ108" s="631"/>
      <c r="CR108" s="631"/>
      <c r="CS108" s="631"/>
      <c r="CT108" s="631"/>
      <c r="CU108" s="631"/>
      <c r="CV108" s="631"/>
      <c r="CW108" s="631"/>
      <c r="CX108" s="631"/>
      <c r="CY108" s="631"/>
      <c r="CZ108" s="631"/>
      <c r="DA108" s="631"/>
      <c r="DB108" s="631"/>
      <c r="DC108" s="631"/>
      <c r="DD108" s="631"/>
      <c r="DE108" s="631"/>
      <c r="DF108" s="631"/>
      <c r="DG108" s="631"/>
      <c r="DH108" s="631"/>
      <c r="DI108" s="631"/>
      <c r="DJ108" s="631"/>
      <c r="DK108" s="631"/>
      <c r="DL108" s="631"/>
      <c r="DM108" s="631"/>
      <c r="DN108" s="631"/>
      <c r="DO108" s="631"/>
      <c r="DP108" s="631"/>
      <c r="DQ108" s="631"/>
      <c r="DR108" s="631"/>
      <c r="DS108" s="631"/>
      <c r="DT108" s="631"/>
      <c r="DU108" s="631"/>
      <c r="DV108" s="631"/>
      <c r="DW108" s="631"/>
      <c r="DX108" s="631"/>
      <c r="DY108" s="631"/>
      <c r="DZ108" s="631"/>
      <c r="EA108" s="631"/>
      <c r="EB108" s="631"/>
      <c r="EC108" s="631"/>
      <c r="ED108" s="631"/>
      <c r="EE108" s="631"/>
      <c r="EF108" s="631"/>
      <c r="EG108" s="631"/>
      <c r="EH108" s="631"/>
      <c r="EI108" s="631"/>
      <c r="EJ108" s="631"/>
      <c r="EK108" s="631"/>
      <c r="EL108" s="631"/>
      <c r="EM108" s="631"/>
      <c r="EN108" s="631"/>
      <c r="EO108" s="631"/>
      <c r="EP108" s="631"/>
    </row>
    <row r="109" spans="1:146" ht="25.5" hidden="1" customHeight="1">
      <c r="A109" s="15"/>
      <c r="B109" s="520" t="s">
        <v>58</v>
      </c>
      <c r="C109" s="547">
        <v>0</v>
      </c>
      <c r="D109" s="547">
        <v>0</v>
      </c>
      <c r="E109" s="547">
        <v>0</v>
      </c>
      <c r="F109" s="522">
        <v>1217.0999999999999</v>
      </c>
      <c r="G109" s="522">
        <v>1979.2322999999999</v>
      </c>
      <c r="H109" s="523">
        <v>5816.5684000000001</v>
      </c>
      <c r="I109" s="522">
        <v>104141.8</v>
      </c>
      <c r="J109" s="522">
        <v>84014.182400000005</v>
      </c>
      <c r="K109" s="523">
        <v>112355.49</v>
      </c>
      <c r="L109" s="524">
        <v>0</v>
      </c>
      <c r="M109" s="524">
        <v>0</v>
      </c>
      <c r="N109" s="523">
        <v>0</v>
      </c>
      <c r="O109" s="525">
        <f>SUM(F109:H109)*C109/100+SUM(I109:K109)*D109/100+SUM(L109:N109)*E109/100</f>
        <v>0</v>
      </c>
      <c r="P109" s="463"/>
      <c r="Q109" s="463"/>
      <c r="R109" s="512"/>
      <c r="T109" s="631"/>
      <c r="U109" s="631"/>
      <c r="V109" s="631"/>
      <c r="W109" s="631"/>
      <c r="X109" s="631"/>
      <c r="Y109" s="631"/>
      <c r="Z109" s="631"/>
      <c r="AA109" s="631"/>
      <c r="AB109" s="631"/>
      <c r="AC109" s="631"/>
      <c r="AD109" s="631"/>
      <c r="AE109" s="631"/>
      <c r="AF109" s="631"/>
      <c r="AG109" s="631"/>
      <c r="AH109" s="631"/>
      <c r="AI109" s="631"/>
      <c r="AJ109" s="631"/>
      <c r="AK109" s="631"/>
      <c r="AL109" s="631"/>
      <c r="AM109" s="631"/>
      <c r="AN109" s="631"/>
      <c r="AO109" s="631"/>
      <c r="AP109" s="631"/>
      <c r="AQ109" s="631"/>
      <c r="AR109" s="631"/>
      <c r="AS109" s="631"/>
      <c r="AT109" s="631"/>
      <c r="AU109" s="631"/>
      <c r="AV109" s="631"/>
      <c r="AW109" s="631"/>
      <c r="AX109" s="631"/>
      <c r="AY109" s="631"/>
      <c r="AZ109" s="631"/>
      <c r="BA109" s="631"/>
      <c r="BB109" s="631"/>
      <c r="BC109" s="631"/>
      <c r="BD109" s="631"/>
      <c r="BE109" s="631"/>
      <c r="BF109" s="631"/>
      <c r="BG109" s="631"/>
      <c r="BH109" s="631"/>
      <c r="BI109" s="631"/>
      <c r="BJ109" s="631"/>
      <c r="BK109" s="631"/>
      <c r="BL109" s="631"/>
      <c r="BM109" s="631"/>
      <c r="BN109" s="631"/>
      <c r="BO109" s="631"/>
      <c r="BP109" s="631"/>
      <c r="BQ109" s="631"/>
      <c r="BR109" s="631"/>
      <c r="BS109" s="631"/>
      <c r="BT109" s="631"/>
      <c r="BU109" s="631"/>
      <c r="BV109" s="631"/>
      <c r="BW109" s="631"/>
      <c r="BX109" s="631"/>
      <c r="BY109" s="631"/>
      <c r="BZ109" s="631"/>
      <c r="CA109" s="631"/>
      <c r="CB109" s="631"/>
      <c r="CC109" s="631"/>
      <c r="CD109" s="631"/>
      <c r="CE109" s="631"/>
      <c r="CF109" s="631"/>
      <c r="CG109" s="631"/>
      <c r="CH109" s="631"/>
      <c r="CI109" s="631"/>
      <c r="CJ109" s="631"/>
      <c r="CK109" s="631"/>
      <c r="CL109" s="631"/>
      <c r="CM109" s="631"/>
      <c r="CN109" s="631"/>
      <c r="CO109" s="631"/>
      <c r="CP109" s="631"/>
      <c r="CQ109" s="631"/>
      <c r="CR109" s="631"/>
      <c r="CS109" s="631"/>
      <c r="CT109" s="631"/>
      <c r="CU109" s="631"/>
      <c r="CV109" s="631"/>
      <c r="CW109" s="631"/>
      <c r="CX109" s="631"/>
      <c r="CY109" s="631"/>
      <c r="CZ109" s="631"/>
      <c r="DA109" s="631"/>
      <c r="DB109" s="631"/>
      <c r="DC109" s="631"/>
      <c r="DD109" s="631"/>
      <c r="DE109" s="631"/>
      <c r="DF109" s="631"/>
      <c r="DG109" s="631"/>
      <c r="DH109" s="631"/>
      <c r="DI109" s="631"/>
      <c r="DJ109" s="631"/>
      <c r="DK109" s="631"/>
      <c r="DL109" s="631"/>
      <c r="DM109" s="631"/>
      <c r="DN109" s="631"/>
      <c r="DO109" s="631"/>
      <c r="DP109" s="631"/>
      <c r="DQ109" s="631"/>
      <c r="DR109" s="631"/>
      <c r="DS109" s="631"/>
      <c r="DT109" s="631"/>
      <c r="DU109" s="631"/>
      <c r="DV109" s="631"/>
      <c r="DW109" s="631"/>
      <c r="DX109" s="631"/>
      <c r="DY109" s="631"/>
      <c r="DZ109" s="631"/>
      <c r="EA109" s="631"/>
      <c r="EB109" s="631"/>
      <c r="EC109" s="631"/>
      <c r="ED109" s="631"/>
      <c r="EE109" s="631"/>
      <c r="EF109" s="631"/>
      <c r="EG109" s="631"/>
      <c r="EH109" s="631"/>
      <c r="EI109" s="631"/>
      <c r="EJ109" s="631"/>
      <c r="EK109" s="631"/>
      <c r="EL109" s="631"/>
      <c r="EM109" s="631"/>
      <c r="EN109" s="631"/>
      <c r="EO109" s="631"/>
      <c r="EP109" s="631"/>
    </row>
    <row r="110" spans="1:146" ht="25.5" hidden="1" customHeight="1">
      <c r="A110" s="15"/>
      <c r="B110" s="520" t="s">
        <v>72</v>
      </c>
      <c r="C110" s="547">
        <v>0</v>
      </c>
      <c r="D110" s="547">
        <v>0</v>
      </c>
      <c r="E110" s="547">
        <v>0</v>
      </c>
      <c r="F110" s="524">
        <v>1497.8</v>
      </c>
      <c r="G110" s="524">
        <v>3744.2750000000001</v>
      </c>
      <c r="H110" s="523">
        <v>2995.3</v>
      </c>
      <c r="I110" s="524">
        <v>14</v>
      </c>
      <c r="J110" s="524">
        <v>35.393999999999998</v>
      </c>
      <c r="K110" s="523">
        <v>30.146000000000001</v>
      </c>
      <c r="L110" s="524">
        <v>0</v>
      </c>
      <c r="M110" s="524">
        <v>0</v>
      </c>
      <c r="N110" s="523">
        <v>0</v>
      </c>
      <c r="O110" s="525">
        <f>SUM(F110:H110)*C110/100+SUM(I110:K110)*D110/100+SUM(L110:N110)*E110/100</f>
        <v>0</v>
      </c>
      <c r="P110" s="463"/>
      <c r="Q110" s="463"/>
      <c r="R110" s="512"/>
      <c r="T110" s="631"/>
      <c r="U110" s="631"/>
      <c r="V110" s="631"/>
      <c r="W110" s="631"/>
      <c r="X110" s="631"/>
      <c r="Y110" s="631"/>
      <c r="Z110" s="631"/>
      <c r="AA110" s="631"/>
      <c r="AB110" s="631"/>
      <c r="AC110" s="631"/>
      <c r="AD110" s="631"/>
      <c r="AE110" s="631"/>
      <c r="AF110" s="631"/>
      <c r="AG110" s="631"/>
      <c r="AH110" s="631"/>
      <c r="AI110" s="631"/>
      <c r="AJ110" s="631"/>
      <c r="AK110" s="631"/>
      <c r="AL110" s="631"/>
      <c r="AM110" s="631"/>
      <c r="AN110" s="631"/>
      <c r="AO110" s="631"/>
      <c r="AP110" s="631"/>
      <c r="AQ110" s="631"/>
      <c r="AR110" s="631"/>
      <c r="AS110" s="631"/>
      <c r="AT110" s="631"/>
      <c r="AU110" s="631"/>
      <c r="AV110" s="631"/>
      <c r="AW110" s="631"/>
      <c r="AX110" s="631"/>
      <c r="AY110" s="631"/>
      <c r="AZ110" s="631"/>
      <c r="BA110" s="631"/>
      <c r="BB110" s="631"/>
      <c r="BC110" s="631"/>
      <c r="BD110" s="631"/>
      <c r="BE110" s="631"/>
      <c r="BF110" s="631"/>
      <c r="BG110" s="631"/>
      <c r="BH110" s="631"/>
      <c r="BI110" s="631"/>
      <c r="BJ110" s="631"/>
      <c r="BK110" s="631"/>
      <c r="BL110" s="631"/>
      <c r="BM110" s="631"/>
      <c r="BN110" s="631"/>
      <c r="BO110" s="631"/>
      <c r="BP110" s="631"/>
      <c r="BQ110" s="631"/>
      <c r="BR110" s="631"/>
      <c r="BS110" s="631"/>
      <c r="BT110" s="631"/>
      <c r="BU110" s="631"/>
      <c r="BV110" s="631"/>
      <c r="BW110" s="631"/>
      <c r="BX110" s="631"/>
      <c r="BY110" s="631"/>
      <c r="BZ110" s="631"/>
      <c r="CA110" s="631"/>
      <c r="CB110" s="631"/>
      <c r="CC110" s="631"/>
      <c r="CD110" s="631"/>
      <c r="CE110" s="631"/>
      <c r="CF110" s="631"/>
      <c r="CG110" s="631"/>
      <c r="CH110" s="631"/>
      <c r="CI110" s="631"/>
      <c r="CJ110" s="631"/>
      <c r="CK110" s="631"/>
      <c r="CL110" s="631"/>
      <c r="CM110" s="631"/>
      <c r="CN110" s="631"/>
      <c r="CO110" s="631"/>
      <c r="CP110" s="631"/>
      <c r="CQ110" s="631"/>
      <c r="CR110" s="631"/>
      <c r="CS110" s="631"/>
      <c r="CT110" s="631"/>
      <c r="CU110" s="631"/>
      <c r="CV110" s="631"/>
      <c r="CW110" s="631"/>
      <c r="CX110" s="631"/>
      <c r="CY110" s="631"/>
      <c r="CZ110" s="631"/>
      <c r="DA110" s="631"/>
      <c r="DB110" s="631"/>
      <c r="DC110" s="631"/>
      <c r="DD110" s="631"/>
      <c r="DE110" s="631"/>
      <c r="DF110" s="631"/>
      <c r="DG110" s="631"/>
      <c r="DH110" s="631"/>
      <c r="DI110" s="631"/>
      <c r="DJ110" s="631"/>
      <c r="DK110" s="631"/>
      <c r="DL110" s="631"/>
      <c r="DM110" s="631"/>
      <c r="DN110" s="631"/>
      <c r="DO110" s="631"/>
      <c r="DP110" s="631"/>
      <c r="DQ110" s="631"/>
      <c r="DR110" s="631"/>
      <c r="DS110" s="631"/>
      <c r="DT110" s="631"/>
      <c r="DU110" s="631"/>
      <c r="DV110" s="631"/>
      <c r="DW110" s="631"/>
      <c r="DX110" s="631"/>
      <c r="DY110" s="631"/>
      <c r="DZ110" s="631"/>
      <c r="EA110" s="631"/>
      <c r="EB110" s="631"/>
      <c r="EC110" s="631"/>
      <c r="ED110" s="631"/>
      <c r="EE110" s="631"/>
      <c r="EF110" s="631"/>
      <c r="EG110" s="631"/>
      <c r="EH110" s="631"/>
      <c r="EI110" s="631"/>
      <c r="EJ110" s="631"/>
      <c r="EK110" s="631"/>
      <c r="EL110" s="631"/>
      <c r="EM110" s="631"/>
      <c r="EN110" s="631"/>
      <c r="EO110" s="631"/>
      <c r="EP110" s="631"/>
    </row>
    <row r="111" spans="1:146" ht="25.5" customHeight="1">
      <c r="A111" s="15"/>
      <c r="B111" s="621" t="s">
        <v>254</v>
      </c>
      <c r="C111" s="620"/>
      <c r="D111" s="620"/>
      <c r="E111" s="620"/>
      <c r="F111" s="518"/>
      <c r="G111" s="518"/>
      <c r="H111" s="518"/>
      <c r="I111" s="518"/>
      <c r="J111" s="518"/>
      <c r="K111" s="518"/>
      <c r="L111" s="518"/>
      <c r="M111" s="518"/>
      <c r="N111" s="518"/>
      <c r="O111" s="519">
        <f>O112+O113</f>
        <v>255.744507</v>
      </c>
      <c r="P111" s="517">
        <v>0</v>
      </c>
      <c r="Q111" s="622">
        <v>509.8</v>
      </c>
      <c r="R111" s="512">
        <f>O111-P111-Q111</f>
        <v>-254.05549300000001</v>
      </c>
      <c r="S111" s="623"/>
      <c r="T111" s="631"/>
      <c r="U111" s="631"/>
      <c r="V111" s="631"/>
      <c r="W111" s="631"/>
      <c r="X111" s="631"/>
      <c r="Y111" s="631"/>
      <c r="Z111" s="631"/>
      <c r="AA111" s="631"/>
      <c r="AB111" s="631"/>
      <c r="AC111" s="631"/>
      <c r="AD111" s="631"/>
      <c r="AE111" s="631"/>
      <c r="AF111" s="631"/>
      <c r="AG111" s="631"/>
      <c r="AH111" s="631"/>
      <c r="AI111" s="631"/>
      <c r="AJ111" s="631"/>
      <c r="AK111" s="631"/>
      <c r="AL111" s="631"/>
      <c r="AM111" s="631"/>
      <c r="AN111" s="631"/>
      <c r="AO111" s="631"/>
      <c r="AP111" s="631"/>
      <c r="AQ111" s="631"/>
      <c r="AR111" s="631"/>
      <c r="AS111" s="631"/>
      <c r="AT111" s="631"/>
      <c r="AU111" s="631"/>
      <c r="AV111" s="631"/>
      <c r="AW111" s="631"/>
      <c r="AX111" s="631"/>
      <c r="AY111" s="631"/>
      <c r="AZ111" s="631"/>
      <c r="BA111" s="631"/>
      <c r="BB111" s="631"/>
      <c r="BC111" s="631"/>
      <c r="BD111" s="631"/>
      <c r="BE111" s="631"/>
      <c r="BF111" s="631"/>
      <c r="BG111" s="631"/>
      <c r="BH111" s="631"/>
      <c r="BI111" s="631"/>
      <c r="BJ111" s="631"/>
      <c r="BK111" s="631"/>
      <c r="BL111" s="631"/>
      <c r="BM111" s="631"/>
      <c r="BN111" s="631"/>
      <c r="BO111" s="631"/>
      <c r="BP111" s="631"/>
      <c r="BQ111" s="631"/>
      <c r="BR111" s="631"/>
      <c r="BS111" s="631"/>
      <c r="BT111" s="631"/>
      <c r="BU111" s="631"/>
      <c r="BV111" s="631"/>
      <c r="BW111" s="631"/>
      <c r="BX111" s="631"/>
      <c r="BY111" s="631"/>
      <c r="BZ111" s="631"/>
      <c r="CA111" s="631"/>
      <c r="CB111" s="631"/>
      <c r="CC111" s="631"/>
      <c r="CD111" s="631"/>
      <c r="CE111" s="631"/>
      <c r="CF111" s="631"/>
      <c r="CG111" s="631"/>
      <c r="CH111" s="631"/>
      <c r="CI111" s="631"/>
      <c r="CJ111" s="631"/>
      <c r="CK111" s="631"/>
      <c r="CL111" s="631"/>
      <c r="CM111" s="631"/>
      <c r="CN111" s="631"/>
      <c r="CO111" s="631"/>
      <c r="CP111" s="631"/>
      <c r="CQ111" s="631"/>
      <c r="CR111" s="631"/>
      <c r="CS111" s="631"/>
      <c r="CT111" s="631"/>
      <c r="CU111" s="631"/>
      <c r="CV111" s="631"/>
      <c r="CW111" s="631"/>
      <c r="CX111" s="631"/>
      <c r="CY111" s="631"/>
      <c r="CZ111" s="631"/>
      <c r="DA111" s="631"/>
      <c r="DB111" s="631"/>
      <c r="DC111" s="631"/>
      <c r="DD111" s="631"/>
      <c r="DE111" s="631"/>
      <c r="DF111" s="631"/>
      <c r="DG111" s="631"/>
      <c r="DH111" s="631"/>
      <c r="DI111" s="631"/>
      <c r="DJ111" s="631"/>
      <c r="DK111" s="631"/>
      <c r="DL111" s="631"/>
      <c r="DM111" s="631"/>
      <c r="DN111" s="631"/>
      <c r="DO111" s="631"/>
      <c r="DP111" s="631"/>
      <c r="DQ111" s="631"/>
      <c r="DR111" s="631"/>
      <c r="DS111" s="631"/>
      <c r="DT111" s="631"/>
      <c r="DU111" s="631"/>
      <c r="DV111" s="631"/>
      <c r="DW111" s="631"/>
      <c r="DX111" s="631"/>
      <c r="DY111" s="631"/>
      <c r="DZ111" s="631"/>
      <c r="EA111" s="631"/>
      <c r="EB111" s="631"/>
      <c r="EC111" s="631"/>
      <c r="ED111" s="631"/>
      <c r="EE111" s="631"/>
      <c r="EF111" s="631"/>
      <c r="EG111" s="631"/>
      <c r="EH111" s="631"/>
      <c r="EI111" s="631"/>
      <c r="EJ111" s="631"/>
      <c r="EK111" s="631"/>
      <c r="EL111" s="631"/>
      <c r="EM111" s="631"/>
      <c r="EN111" s="631"/>
      <c r="EO111" s="631"/>
      <c r="EP111" s="631"/>
    </row>
    <row r="112" spans="1:146" ht="22.2" customHeight="1">
      <c r="A112" s="15"/>
      <c r="B112" s="520" t="s">
        <v>249</v>
      </c>
      <c r="C112" s="548">
        <v>1</v>
      </c>
      <c r="D112" s="548">
        <v>0</v>
      </c>
      <c r="E112" s="548">
        <v>0</v>
      </c>
      <c r="F112" s="524">
        <v>1979.2322999999999</v>
      </c>
      <c r="G112" s="524">
        <v>5816.5684000000001</v>
      </c>
      <c r="H112" s="524">
        <v>2152.9</v>
      </c>
      <c r="I112" s="524">
        <v>84014.182400000005</v>
      </c>
      <c r="J112" s="524">
        <v>112355.5</v>
      </c>
      <c r="K112" s="524">
        <v>95584</v>
      </c>
      <c r="L112" s="524">
        <v>0</v>
      </c>
      <c r="M112" s="524">
        <v>0</v>
      </c>
      <c r="N112" s="523">
        <v>0</v>
      </c>
      <c r="O112" s="525">
        <f>SUM(F112:H112)*C112/100+SUM(I112:K112)*D112/100+SUM(L112:N112)*E112/100</f>
        <v>99.487006999999991</v>
      </c>
      <c r="P112" s="463"/>
      <c r="Q112" s="463"/>
      <c r="R112" s="512"/>
      <c r="S112" s="624"/>
      <c r="T112" s="631"/>
      <c r="U112" s="631"/>
      <c r="V112" s="631"/>
      <c r="W112" s="631"/>
      <c r="X112" s="631"/>
      <c r="Y112" s="631"/>
      <c r="Z112" s="631"/>
      <c r="AA112" s="631"/>
      <c r="AB112" s="631"/>
      <c r="AC112" s="631"/>
      <c r="AD112" s="631"/>
      <c r="AE112" s="631"/>
      <c r="AF112" s="631"/>
      <c r="AG112" s="631"/>
      <c r="AH112" s="631"/>
      <c r="AI112" s="631"/>
      <c r="AJ112" s="631"/>
      <c r="AK112" s="631"/>
      <c r="AL112" s="631"/>
      <c r="AM112" s="631"/>
      <c r="AN112" s="631"/>
      <c r="AO112" s="631"/>
      <c r="AP112" s="631"/>
      <c r="AQ112" s="631"/>
      <c r="AR112" s="631"/>
      <c r="AS112" s="631"/>
      <c r="AT112" s="631"/>
      <c r="AU112" s="631"/>
      <c r="AV112" s="631"/>
      <c r="AW112" s="631"/>
      <c r="AX112" s="631"/>
      <c r="AY112" s="631"/>
      <c r="AZ112" s="631"/>
      <c r="BA112" s="631"/>
      <c r="BB112" s="631"/>
      <c r="BC112" s="631"/>
      <c r="BD112" s="631"/>
      <c r="BE112" s="631"/>
      <c r="BF112" s="631"/>
      <c r="BG112" s="631"/>
      <c r="BH112" s="631"/>
      <c r="BI112" s="631"/>
      <c r="BJ112" s="631"/>
      <c r="BK112" s="631"/>
      <c r="BL112" s="631"/>
      <c r="BM112" s="631"/>
      <c r="BN112" s="631"/>
      <c r="BO112" s="631"/>
      <c r="BP112" s="631"/>
      <c r="BQ112" s="631"/>
      <c r="BR112" s="631"/>
      <c r="BS112" s="631"/>
      <c r="BT112" s="631"/>
      <c r="BU112" s="631"/>
      <c r="BV112" s="631"/>
      <c r="BW112" s="631"/>
      <c r="BX112" s="631"/>
      <c r="BY112" s="631"/>
      <c r="BZ112" s="631"/>
      <c r="CA112" s="631"/>
      <c r="CB112" s="631"/>
      <c r="CC112" s="631"/>
      <c r="CD112" s="631"/>
      <c r="CE112" s="631"/>
      <c r="CF112" s="631"/>
      <c r="CG112" s="631"/>
      <c r="CH112" s="631"/>
      <c r="CI112" s="631"/>
      <c r="CJ112" s="631"/>
      <c r="CK112" s="631"/>
      <c r="CL112" s="631"/>
      <c r="CM112" s="631"/>
      <c r="CN112" s="631"/>
      <c r="CO112" s="631"/>
      <c r="CP112" s="631"/>
      <c r="CQ112" s="631"/>
      <c r="CR112" s="631"/>
      <c r="CS112" s="631"/>
      <c r="CT112" s="631"/>
      <c r="CU112" s="631"/>
      <c r="CV112" s="631"/>
      <c r="CW112" s="631"/>
      <c r="CX112" s="631"/>
      <c r="CY112" s="631"/>
      <c r="CZ112" s="631"/>
      <c r="DA112" s="631"/>
      <c r="DB112" s="631"/>
      <c r="DC112" s="631"/>
      <c r="DD112" s="631"/>
      <c r="DE112" s="631"/>
      <c r="DF112" s="631"/>
      <c r="DG112" s="631"/>
      <c r="DH112" s="631"/>
      <c r="DI112" s="631"/>
      <c r="DJ112" s="631"/>
      <c r="DK112" s="631"/>
      <c r="DL112" s="631"/>
      <c r="DM112" s="631"/>
      <c r="DN112" s="631"/>
      <c r="DO112" s="631"/>
      <c r="DP112" s="631"/>
      <c r="DQ112" s="631"/>
      <c r="DR112" s="631"/>
      <c r="DS112" s="631"/>
      <c r="DT112" s="631"/>
      <c r="DU112" s="631"/>
      <c r="DV112" s="631"/>
      <c r="DW112" s="631"/>
      <c r="DX112" s="631"/>
      <c r="DY112" s="631"/>
      <c r="DZ112" s="631"/>
      <c r="EA112" s="631"/>
      <c r="EB112" s="631"/>
      <c r="EC112" s="631"/>
      <c r="ED112" s="631"/>
      <c r="EE112" s="631"/>
      <c r="EF112" s="631"/>
      <c r="EG112" s="631"/>
      <c r="EH112" s="631"/>
      <c r="EI112" s="631"/>
      <c r="EJ112" s="631"/>
      <c r="EK112" s="631"/>
      <c r="EL112" s="631"/>
      <c r="EM112" s="631"/>
      <c r="EN112" s="631"/>
      <c r="EO112" s="631"/>
      <c r="EP112" s="631"/>
    </row>
    <row r="113" spans="1:146" ht="28.8" customHeight="1">
      <c r="A113" s="15"/>
      <c r="B113" s="542" t="s">
        <v>72</v>
      </c>
      <c r="C113" s="546">
        <v>2</v>
      </c>
      <c r="D113" s="546">
        <v>0</v>
      </c>
      <c r="E113" s="546">
        <v>0</v>
      </c>
      <c r="F113" s="544">
        <v>3744.2750000000001</v>
      </c>
      <c r="G113" s="544">
        <v>2995.3</v>
      </c>
      <c r="H113" s="544">
        <v>1073.3</v>
      </c>
      <c r="I113" s="544">
        <v>35.393999999999998</v>
      </c>
      <c r="J113" s="544">
        <v>30.1</v>
      </c>
      <c r="K113" s="544">
        <v>361</v>
      </c>
      <c r="L113" s="544">
        <v>0</v>
      </c>
      <c r="M113" s="544">
        <v>0</v>
      </c>
      <c r="N113" s="545">
        <v>0</v>
      </c>
      <c r="O113" s="546">
        <f>SUM(F113:H113)*C113/100+SUM(I113:K113)*D113/100+SUM(L113:N113)*E113/100</f>
        <v>156.25750000000002</v>
      </c>
      <c r="P113" s="463"/>
      <c r="Q113" s="463"/>
      <c r="R113" s="512"/>
      <c r="S113" s="624"/>
      <c r="T113" s="631"/>
      <c r="U113" s="631"/>
      <c r="V113" s="631"/>
      <c r="W113" s="631"/>
      <c r="X113" s="631"/>
      <c r="Y113" s="631"/>
      <c r="Z113" s="631"/>
      <c r="AA113" s="631"/>
      <c r="AB113" s="631"/>
      <c r="AC113" s="631"/>
      <c r="AD113" s="631"/>
      <c r="AE113" s="631"/>
      <c r="AF113" s="631"/>
      <c r="AG113" s="631"/>
      <c r="AH113" s="631"/>
      <c r="AI113" s="631"/>
      <c r="AJ113" s="631"/>
      <c r="AK113" s="631"/>
      <c r="AL113" s="631"/>
      <c r="AM113" s="631"/>
      <c r="AN113" s="631"/>
      <c r="AO113" s="631"/>
      <c r="AP113" s="631"/>
      <c r="AQ113" s="631"/>
      <c r="AR113" s="631"/>
      <c r="AS113" s="631"/>
      <c r="AT113" s="631"/>
      <c r="AU113" s="631"/>
      <c r="AV113" s="631"/>
      <c r="AW113" s="631"/>
      <c r="AX113" s="631"/>
      <c r="AY113" s="631"/>
      <c r="AZ113" s="631"/>
      <c r="BA113" s="631"/>
      <c r="BB113" s="631"/>
      <c r="BC113" s="631"/>
      <c r="BD113" s="631"/>
      <c r="BE113" s="631"/>
      <c r="BF113" s="631"/>
      <c r="BG113" s="631"/>
      <c r="BH113" s="631"/>
      <c r="BI113" s="631"/>
      <c r="BJ113" s="631"/>
      <c r="BK113" s="631"/>
      <c r="BL113" s="631"/>
      <c r="BM113" s="631"/>
      <c r="BN113" s="631"/>
      <c r="BO113" s="631"/>
      <c r="BP113" s="631"/>
      <c r="BQ113" s="631"/>
      <c r="BR113" s="631"/>
      <c r="BS113" s="631"/>
      <c r="BT113" s="631"/>
      <c r="BU113" s="631"/>
      <c r="BV113" s="631"/>
      <c r="BW113" s="631"/>
      <c r="BX113" s="631"/>
      <c r="BY113" s="631"/>
      <c r="BZ113" s="631"/>
      <c r="CA113" s="631"/>
      <c r="CB113" s="631"/>
      <c r="CC113" s="631"/>
      <c r="CD113" s="631"/>
      <c r="CE113" s="631"/>
      <c r="CF113" s="631"/>
      <c r="CG113" s="631"/>
      <c r="CH113" s="631"/>
      <c r="CI113" s="631"/>
      <c r="CJ113" s="631"/>
      <c r="CK113" s="631"/>
      <c r="CL113" s="631"/>
      <c r="CM113" s="631"/>
      <c r="CN113" s="631"/>
      <c r="CO113" s="631"/>
      <c r="CP113" s="631"/>
      <c r="CQ113" s="631"/>
      <c r="CR113" s="631"/>
      <c r="CS113" s="631"/>
      <c r="CT113" s="631"/>
      <c r="CU113" s="631"/>
      <c r="CV113" s="631"/>
      <c r="CW113" s="631"/>
      <c r="CX113" s="631"/>
      <c r="CY113" s="631"/>
      <c r="CZ113" s="631"/>
      <c r="DA113" s="631"/>
      <c r="DB113" s="631"/>
      <c r="DC113" s="631"/>
      <c r="DD113" s="631"/>
      <c r="DE113" s="631"/>
      <c r="DF113" s="631"/>
      <c r="DG113" s="631"/>
      <c r="DH113" s="631"/>
      <c r="DI113" s="631"/>
      <c r="DJ113" s="631"/>
      <c r="DK113" s="631"/>
      <c r="DL113" s="631"/>
      <c r="DM113" s="631"/>
      <c r="DN113" s="631"/>
      <c r="DO113" s="631"/>
      <c r="DP113" s="631"/>
      <c r="DQ113" s="631"/>
      <c r="DR113" s="631"/>
      <c r="DS113" s="631"/>
      <c r="DT113" s="631"/>
      <c r="DU113" s="631"/>
      <c r="DV113" s="631"/>
      <c r="DW113" s="631"/>
      <c r="DX113" s="631"/>
      <c r="DY113" s="631"/>
      <c r="DZ113" s="631"/>
      <c r="EA113" s="631"/>
      <c r="EB113" s="631"/>
      <c r="EC113" s="631"/>
      <c r="ED113" s="631"/>
      <c r="EE113" s="631"/>
      <c r="EF113" s="631"/>
      <c r="EG113" s="631"/>
      <c r="EH113" s="631"/>
      <c r="EI113" s="631"/>
      <c r="EJ113" s="631"/>
      <c r="EK113" s="631"/>
      <c r="EL113" s="631"/>
      <c r="EM113" s="631"/>
      <c r="EN113" s="631"/>
      <c r="EO113" s="631"/>
      <c r="EP113" s="631"/>
    </row>
    <row r="114" spans="1:146" ht="25.5" hidden="1" customHeight="1">
      <c r="A114" s="15"/>
      <c r="B114" s="619" t="s">
        <v>239</v>
      </c>
      <c r="C114" s="620"/>
      <c r="D114" s="620"/>
      <c r="E114" s="620"/>
      <c r="F114" s="518"/>
      <c r="G114" s="518"/>
      <c r="H114" s="518"/>
      <c r="I114" s="518"/>
      <c r="J114" s="518"/>
      <c r="K114" s="518"/>
      <c r="L114" s="518"/>
      <c r="M114" s="518"/>
      <c r="N114" s="518"/>
      <c r="O114" s="519">
        <f>O115+O116</f>
        <v>0</v>
      </c>
      <c r="P114" s="517">
        <v>0</v>
      </c>
      <c r="Q114" s="517">
        <v>0</v>
      </c>
      <c r="R114" s="526">
        <f>O114-P114-Q114</f>
        <v>0</v>
      </c>
      <c r="S114" s="624"/>
      <c r="T114" s="631"/>
      <c r="U114" s="631"/>
      <c r="V114" s="631"/>
      <c r="W114" s="631"/>
      <c r="X114" s="631"/>
      <c r="Y114" s="631"/>
      <c r="Z114" s="631"/>
      <c r="AA114" s="631"/>
      <c r="AB114" s="631"/>
      <c r="AC114" s="631"/>
      <c r="AD114" s="631"/>
      <c r="AE114" s="631"/>
      <c r="AF114" s="631"/>
      <c r="AG114" s="631"/>
      <c r="AH114" s="631"/>
      <c r="AI114" s="631"/>
      <c r="AJ114" s="631"/>
      <c r="AK114" s="631"/>
      <c r="AL114" s="631"/>
      <c r="AM114" s="631"/>
      <c r="AN114" s="631"/>
      <c r="AO114" s="631"/>
      <c r="AP114" s="631"/>
      <c r="AQ114" s="631"/>
      <c r="AR114" s="631"/>
      <c r="AS114" s="631"/>
      <c r="AT114" s="631"/>
      <c r="AU114" s="631"/>
      <c r="AV114" s="631"/>
      <c r="AW114" s="631"/>
      <c r="AX114" s="631"/>
      <c r="AY114" s="631"/>
      <c r="AZ114" s="631"/>
      <c r="BA114" s="631"/>
      <c r="BB114" s="631"/>
      <c r="BC114" s="631"/>
      <c r="BD114" s="631"/>
      <c r="BE114" s="631"/>
      <c r="BF114" s="631"/>
      <c r="BG114" s="631"/>
      <c r="BH114" s="631"/>
      <c r="BI114" s="631"/>
      <c r="BJ114" s="631"/>
      <c r="BK114" s="631"/>
      <c r="BL114" s="631"/>
      <c r="BM114" s="631"/>
      <c r="BN114" s="631"/>
      <c r="BO114" s="631"/>
      <c r="BP114" s="631"/>
      <c r="BQ114" s="631"/>
      <c r="BR114" s="631"/>
      <c r="BS114" s="631"/>
      <c r="BT114" s="631"/>
      <c r="BU114" s="631"/>
      <c r="BV114" s="631"/>
      <c r="BW114" s="631"/>
      <c r="BX114" s="631"/>
      <c r="BY114" s="631"/>
      <c r="BZ114" s="631"/>
      <c r="CA114" s="631"/>
      <c r="CB114" s="631"/>
      <c r="CC114" s="631"/>
      <c r="CD114" s="631"/>
      <c r="CE114" s="631"/>
      <c r="CF114" s="631"/>
      <c r="CG114" s="631"/>
      <c r="CH114" s="631"/>
      <c r="CI114" s="631"/>
      <c r="CJ114" s="631"/>
      <c r="CK114" s="631"/>
      <c r="CL114" s="631"/>
      <c r="CM114" s="631"/>
      <c r="CN114" s="631"/>
      <c r="CO114" s="631"/>
      <c r="CP114" s="631"/>
      <c r="CQ114" s="631"/>
      <c r="CR114" s="631"/>
      <c r="CS114" s="631"/>
      <c r="CT114" s="631"/>
      <c r="CU114" s="631"/>
      <c r="CV114" s="631"/>
      <c r="CW114" s="631"/>
      <c r="CX114" s="631"/>
      <c r="CY114" s="631"/>
      <c r="CZ114" s="631"/>
      <c r="DA114" s="631"/>
      <c r="DB114" s="631"/>
      <c r="DC114" s="631"/>
      <c r="DD114" s="631"/>
      <c r="DE114" s="631"/>
      <c r="DF114" s="631"/>
      <c r="DG114" s="631"/>
      <c r="DH114" s="631"/>
      <c r="DI114" s="631"/>
      <c r="DJ114" s="631"/>
      <c r="DK114" s="631"/>
      <c r="DL114" s="631"/>
      <c r="DM114" s="631"/>
      <c r="DN114" s="631"/>
      <c r="DO114" s="631"/>
      <c r="DP114" s="631"/>
      <c r="DQ114" s="631"/>
      <c r="DR114" s="631"/>
      <c r="DS114" s="631"/>
      <c r="DT114" s="631"/>
      <c r="DU114" s="631"/>
      <c r="DV114" s="631"/>
      <c r="DW114" s="631"/>
      <c r="DX114" s="631"/>
      <c r="DY114" s="631"/>
      <c r="DZ114" s="631"/>
      <c r="EA114" s="631"/>
      <c r="EB114" s="631"/>
      <c r="EC114" s="631"/>
      <c r="ED114" s="631"/>
      <c r="EE114" s="631"/>
      <c r="EF114" s="631"/>
      <c r="EG114" s="631"/>
      <c r="EH114" s="631"/>
      <c r="EI114" s="631"/>
      <c r="EJ114" s="631"/>
      <c r="EK114" s="631"/>
      <c r="EL114" s="631"/>
      <c r="EM114" s="631"/>
      <c r="EN114" s="631"/>
      <c r="EO114" s="631"/>
      <c r="EP114" s="631"/>
    </row>
    <row r="115" spans="1:146" ht="25.5" hidden="1" customHeight="1">
      <c r="A115" s="15"/>
      <c r="B115" s="520" t="s">
        <v>58</v>
      </c>
      <c r="C115" s="547">
        <v>0</v>
      </c>
      <c r="D115" s="547">
        <v>0</v>
      </c>
      <c r="E115" s="547">
        <v>0</v>
      </c>
      <c r="F115" s="522">
        <v>1217.0999999999999</v>
      </c>
      <c r="G115" s="522">
        <v>1979.2322999999999</v>
      </c>
      <c r="H115" s="523">
        <v>5816.5684000000001</v>
      </c>
      <c r="I115" s="522">
        <v>104141.8</v>
      </c>
      <c r="J115" s="522">
        <v>84014.182400000005</v>
      </c>
      <c r="K115" s="523">
        <v>112355.49</v>
      </c>
      <c r="L115" s="524">
        <v>0</v>
      </c>
      <c r="M115" s="524">
        <v>0</v>
      </c>
      <c r="N115" s="523">
        <v>0</v>
      </c>
      <c r="O115" s="525">
        <f>SUM(F115:H115)*C115/100+SUM(I115:K115)*D115/100+SUM(L115:N115)*E115/100</f>
        <v>0</v>
      </c>
      <c r="P115" s="463"/>
      <c r="Q115" s="463"/>
      <c r="R115" s="512"/>
      <c r="S115" s="624"/>
      <c r="T115" s="631"/>
      <c r="U115" s="631"/>
      <c r="V115" s="631"/>
      <c r="W115" s="631"/>
      <c r="X115" s="631"/>
      <c r="Y115" s="631"/>
      <c r="Z115" s="631"/>
      <c r="AA115" s="631"/>
      <c r="AB115" s="631"/>
      <c r="AC115" s="631"/>
      <c r="AD115" s="631"/>
      <c r="AE115" s="631"/>
      <c r="AF115" s="631"/>
      <c r="AG115" s="631"/>
      <c r="AH115" s="631"/>
      <c r="AI115" s="631"/>
      <c r="AJ115" s="631"/>
      <c r="AK115" s="631"/>
      <c r="AL115" s="631"/>
      <c r="AM115" s="631"/>
      <c r="AN115" s="631"/>
      <c r="AO115" s="631"/>
      <c r="AP115" s="631"/>
      <c r="AQ115" s="631"/>
      <c r="AR115" s="631"/>
      <c r="AS115" s="631"/>
      <c r="AT115" s="631"/>
      <c r="AU115" s="631"/>
      <c r="AV115" s="631"/>
      <c r="AW115" s="631"/>
      <c r="AX115" s="631"/>
      <c r="AY115" s="631"/>
      <c r="AZ115" s="631"/>
      <c r="BA115" s="631"/>
      <c r="BB115" s="631"/>
      <c r="BC115" s="631"/>
      <c r="BD115" s="631"/>
      <c r="BE115" s="631"/>
      <c r="BF115" s="631"/>
      <c r="BG115" s="631"/>
      <c r="BH115" s="631"/>
      <c r="BI115" s="631"/>
      <c r="BJ115" s="631"/>
      <c r="BK115" s="631"/>
      <c r="BL115" s="631"/>
      <c r="BM115" s="631"/>
      <c r="BN115" s="631"/>
      <c r="BO115" s="631"/>
      <c r="BP115" s="631"/>
      <c r="BQ115" s="631"/>
      <c r="BR115" s="631"/>
      <c r="BS115" s="631"/>
      <c r="BT115" s="631"/>
      <c r="BU115" s="631"/>
      <c r="BV115" s="631"/>
      <c r="BW115" s="631"/>
      <c r="BX115" s="631"/>
      <c r="BY115" s="631"/>
      <c r="BZ115" s="631"/>
      <c r="CA115" s="631"/>
      <c r="CB115" s="631"/>
      <c r="CC115" s="631"/>
      <c r="CD115" s="631"/>
      <c r="CE115" s="631"/>
      <c r="CF115" s="631"/>
      <c r="CG115" s="631"/>
      <c r="CH115" s="631"/>
      <c r="CI115" s="631"/>
      <c r="CJ115" s="631"/>
      <c r="CK115" s="631"/>
      <c r="CL115" s="631"/>
      <c r="CM115" s="631"/>
      <c r="CN115" s="631"/>
      <c r="CO115" s="631"/>
      <c r="CP115" s="631"/>
      <c r="CQ115" s="631"/>
      <c r="CR115" s="631"/>
      <c r="CS115" s="631"/>
      <c r="CT115" s="631"/>
      <c r="CU115" s="631"/>
      <c r="CV115" s="631"/>
      <c r="CW115" s="631"/>
      <c r="CX115" s="631"/>
      <c r="CY115" s="631"/>
      <c r="CZ115" s="631"/>
      <c r="DA115" s="631"/>
      <c r="DB115" s="631"/>
      <c r="DC115" s="631"/>
      <c r="DD115" s="631"/>
      <c r="DE115" s="631"/>
      <c r="DF115" s="631"/>
      <c r="DG115" s="631"/>
      <c r="DH115" s="631"/>
      <c r="DI115" s="631"/>
      <c r="DJ115" s="631"/>
      <c r="DK115" s="631"/>
      <c r="DL115" s="631"/>
      <c r="DM115" s="631"/>
      <c r="DN115" s="631"/>
      <c r="DO115" s="631"/>
      <c r="DP115" s="631"/>
      <c r="DQ115" s="631"/>
      <c r="DR115" s="631"/>
      <c r="DS115" s="631"/>
      <c r="DT115" s="631"/>
      <c r="DU115" s="631"/>
      <c r="DV115" s="631"/>
      <c r="DW115" s="631"/>
      <c r="DX115" s="631"/>
      <c r="DY115" s="631"/>
      <c r="DZ115" s="631"/>
      <c r="EA115" s="631"/>
      <c r="EB115" s="631"/>
      <c r="EC115" s="631"/>
      <c r="ED115" s="631"/>
      <c r="EE115" s="631"/>
      <c r="EF115" s="631"/>
      <c r="EG115" s="631"/>
      <c r="EH115" s="631"/>
      <c r="EI115" s="631"/>
      <c r="EJ115" s="631"/>
      <c r="EK115" s="631"/>
      <c r="EL115" s="631"/>
      <c r="EM115" s="631"/>
      <c r="EN115" s="631"/>
      <c r="EO115" s="631"/>
      <c r="EP115" s="631"/>
    </row>
    <row r="116" spans="1:146" ht="25.5" hidden="1" customHeight="1">
      <c r="A116" s="15"/>
      <c r="B116" s="520" t="s">
        <v>72</v>
      </c>
      <c r="C116" s="547">
        <v>0</v>
      </c>
      <c r="D116" s="547">
        <v>0</v>
      </c>
      <c r="E116" s="547">
        <v>0</v>
      </c>
      <c r="F116" s="524">
        <v>1497.8</v>
      </c>
      <c r="G116" s="524">
        <v>3744.2750000000001</v>
      </c>
      <c r="H116" s="523">
        <v>2995.3</v>
      </c>
      <c r="I116" s="524">
        <v>14</v>
      </c>
      <c r="J116" s="524">
        <v>35.393999999999998</v>
      </c>
      <c r="K116" s="523">
        <v>30.146000000000001</v>
      </c>
      <c r="L116" s="524">
        <v>0</v>
      </c>
      <c r="M116" s="524">
        <v>0</v>
      </c>
      <c r="N116" s="523">
        <v>0</v>
      </c>
      <c r="O116" s="525">
        <f>SUM(F116:H116)*C116/100+SUM(I116:K116)*D116/100+SUM(L116:N116)*E116/100</f>
        <v>0</v>
      </c>
      <c r="P116" s="463"/>
      <c r="Q116" s="463"/>
      <c r="R116" s="512"/>
      <c r="S116" s="624"/>
      <c r="T116" s="631"/>
      <c r="U116" s="631"/>
      <c r="V116" s="631"/>
      <c r="W116" s="631"/>
      <c r="X116" s="631"/>
      <c r="Y116" s="631"/>
      <c r="Z116" s="631"/>
      <c r="AA116" s="631"/>
      <c r="AB116" s="631"/>
      <c r="AC116" s="631"/>
      <c r="AD116" s="631"/>
      <c r="AE116" s="631"/>
      <c r="AF116" s="631"/>
      <c r="AG116" s="631"/>
      <c r="AH116" s="631"/>
      <c r="AI116" s="631"/>
      <c r="AJ116" s="631"/>
      <c r="AK116" s="631"/>
      <c r="AL116" s="631"/>
      <c r="AM116" s="631"/>
      <c r="AN116" s="631"/>
      <c r="AO116" s="631"/>
      <c r="AP116" s="631"/>
      <c r="AQ116" s="631"/>
      <c r="AR116" s="631"/>
      <c r="AS116" s="631"/>
      <c r="AT116" s="631"/>
      <c r="AU116" s="631"/>
      <c r="AV116" s="631"/>
      <c r="AW116" s="631"/>
      <c r="AX116" s="631"/>
      <c r="AY116" s="631"/>
      <c r="AZ116" s="631"/>
      <c r="BA116" s="631"/>
      <c r="BB116" s="631"/>
      <c r="BC116" s="631"/>
      <c r="BD116" s="631"/>
      <c r="BE116" s="631"/>
      <c r="BF116" s="631"/>
      <c r="BG116" s="631"/>
      <c r="BH116" s="631"/>
      <c r="BI116" s="631"/>
      <c r="BJ116" s="631"/>
      <c r="BK116" s="631"/>
      <c r="BL116" s="631"/>
      <c r="BM116" s="631"/>
      <c r="BN116" s="631"/>
      <c r="BO116" s="631"/>
      <c r="BP116" s="631"/>
      <c r="BQ116" s="631"/>
      <c r="BR116" s="631"/>
      <c r="BS116" s="631"/>
      <c r="BT116" s="631"/>
      <c r="BU116" s="631"/>
      <c r="BV116" s="631"/>
      <c r="BW116" s="631"/>
      <c r="BX116" s="631"/>
      <c r="BY116" s="631"/>
      <c r="BZ116" s="631"/>
      <c r="CA116" s="631"/>
      <c r="CB116" s="631"/>
      <c r="CC116" s="631"/>
      <c r="CD116" s="631"/>
      <c r="CE116" s="631"/>
      <c r="CF116" s="631"/>
      <c r="CG116" s="631"/>
      <c r="CH116" s="631"/>
      <c r="CI116" s="631"/>
      <c r="CJ116" s="631"/>
      <c r="CK116" s="631"/>
      <c r="CL116" s="631"/>
      <c r="CM116" s="631"/>
      <c r="CN116" s="631"/>
      <c r="CO116" s="631"/>
      <c r="CP116" s="631"/>
      <c r="CQ116" s="631"/>
      <c r="CR116" s="631"/>
      <c r="CS116" s="631"/>
      <c r="CT116" s="631"/>
      <c r="CU116" s="631"/>
      <c r="CV116" s="631"/>
      <c r="CW116" s="631"/>
      <c r="CX116" s="631"/>
      <c r="CY116" s="631"/>
      <c r="CZ116" s="631"/>
      <c r="DA116" s="631"/>
      <c r="DB116" s="631"/>
      <c r="DC116" s="631"/>
      <c r="DD116" s="631"/>
      <c r="DE116" s="631"/>
      <c r="DF116" s="631"/>
      <c r="DG116" s="631"/>
      <c r="DH116" s="631"/>
      <c r="DI116" s="631"/>
      <c r="DJ116" s="631"/>
      <c r="DK116" s="631"/>
      <c r="DL116" s="631"/>
      <c r="DM116" s="631"/>
      <c r="DN116" s="631"/>
      <c r="DO116" s="631"/>
      <c r="DP116" s="631"/>
      <c r="DQ116" s="631"/>
      <c r="DR116" s="631"/>
      <c r="DS116" s="631"/>
      <c r="DT116" s="631"/>
      <c r="DU116" s="631"/>
      <c r="DV116" s="631"/>
      <c r="DW116" s="631"/>
      <c r="DX116" s="631"/>
      <c r="DY116" s="631"/>
      <c r="DZ116" s="631"/>
      <c r="EA116" s="631"/>
      <c r="EB116" s="631"/>
      <c r="EC116" s="631"/>
      <c r="ED116" s="631"/>
      <c r="EE116" s="631"/>
      <c r="EF116" s="631"/>
      <c r="EG116" s="631"/>
      <c r="EH116" s="631"/>
      <c r="EI116" s="631"/>
      <c r="EJ116" s="631"/>
      <c r="EK116" s="631"/>
      <c r="EL116" s="631"/>
      <c r="EM116" s="631"/>
      <c r="EN116" s="631"/>
      <c r="EO116" s="631"/>
      <c r="EP116" s="631"/>
    </row>
    <row r="117" spans="1:146" ht="25.5" customHeight="1">
      <c r="A117" s="15"/>
      <c r="B117" s="621" t="s">
        <v>255</v>
      </c>
      <c r="C117" s="620"/>
      <c r="D117" s="620"/>
      <c r="E117" s="620"/>
      <c r="F117" s="518"/>
      <c r="G117" s="518"/>
      <c r="H117" s="518"/>
      <c r="I117" s="518"/>
      <c r="J117" s="518"/>
      <c r="K117" s="518"/>
      <c r="L117" s="518"/>
      <c r="M117" s="518"/>
      <c r="N117" s="518"/>
      <c r="O117" s="519">
        <f>O118+O119</f>
        <v>895.10577450000005</v>
      </c>
      <c r="P117" s="517">
        <v>0</v>
      </c>
      <c r="Q117" s="622">
        <v>1833.1</v>
      </c>
      <c r="R117" s="512">
        <f>O117-P117-Q117</f>
        <v>-937.99422549999986</v>
      </c>
      <c r="S117" s="623"/>
      <c r="T117" s="631"/>
      <c r="U117" s="631"/>
      <c r="V117" s="631"/>
      <c r="W117" s="631"/>
      <c r="X117" s="631"/>
      <c r="Y117" s="631"/>
      <c r="Z117" s="631"/>
      <c r="AA117" s="631"/>
      <c r="AB117" s="631"/>
      <c r="AC117" s="631"/>
      <c r="AD117" s="631"/>
      <c r="AE117" s="631"/>
      <c r="AF117" s="631"/>
      <c r="AG117" s="631"/>
      <c r="AH117" s="631"/>
      <c r="AI117" s="631"/>
      <c r="AJ117" s="631"/>
      <c r="AK117" s="631"/>
      <c r="AL117" s="631"/>
      <c r="AM117" s="631"/>
      <c r="AN117" s="631"/>
      <c r="AO117" s="631"/>
      <c r="AP117" s="631"/>
      <c r="AQ117" s="631"/>
      <c r="AR117" s="631"/>
      <c r="AS117" s="631"/>
      <c r="AT117" s="631"/>
      <c r="AU117" s="631"/>
      <c r="AV117" s="631"/>
      <c r="AW117" s="631"/>
      <c r="AX117" s="631"/>
      <c r="AY117" s="631"/>
      <c r="AZ117" s="631"/>
      <c r="BA117" s="631"/>
      <c r="BB117" s="631"/>
      <c r="BC117" s="631"/>
      <c r="BD117" s="631"/>
      <c r="BE117" s="631"/>
      <c r="BF117" s="631"/>
      <c r="BG117" s="631"/>
      <c r="BH117" s="631"/>
      <c r="BI117" s="631"/>
      <c r="BJ117" s="631"/>
      <c r="BK117" s="631"/>
      <c r="BL117" s="631"/>
      <c r="BM117" s="631"/>
      <c r="BN117" s="631"/>
      <c r="BO117" s="631"/>
      <c r="BP117" s="631"/>
      <c r="BQ117" s="631"/>
      <c r="BR117" s="631"/>
      <c r="BS117" s="631"/>
      <c r="BT117" s="631"/>
      <c r="BU117" s="631"/>
      <c r="BV117" s="631"/>
      <c r="BW117" s="631"/>
      <c r="BX117" s="631"/>
      <c r="BY117" s="631"/>
      <c r="BZ117" s="631"/>
      <c r="CA117" s="631"/>
      <c r="CB117" s="631"/>
      <c r="CC117" s="631"/>
      <c r="CD117" s="631"/>
      <c r="CE117" s="631"/>
      <c r="CF117" s="631"/>
      <c r="CG117" s="631"/>
      <c r="CH117" s="631"/>
      <c r="CI117" s="631"/>
      <c r="CJ117" s="631"/>
      <c r="CK117" s="631"/>
      <c r="CL117" s="631"/>
      <c r="CM117" s="631"/>
      <c r="CN117" s="631"/>
      <c r="CO117" s="631"/>
      <c r="CP117" s="631"/>
      <c r="CQ117" s="631"/>
      <c r="CR117" s="631"/>
      <c r="CS117" s="631"/>
      <c r="CT117" s="631"/>
      <c r="CU117" s="631"/>
      <c r="CV117" s="631"/>
      <c r="CW117" s="631"/>
      <c r="CX117" s="631"/>
      <c r="CY117" s="631"/>
      <c r="CZ117" s="631"/>
      <c r="DA117" s="631"/>
      <c r="DB117" s="631"/>
      <c r="DC117" s="631"/>
      <c r="DD117" s="631"/>
      <c r="DE117" s="631"/>
      <c r="DF117" s="631"/>
      <c r="DG117" s="631"/>
      <c r="DH117" s="631"/>
      <c r="DI117" s="631"/>
      <c r="DJ117" s="631"/>
      <c r="DK117" s="631"/>
      <c r="DL117" s="631"/>
      <c r="DM117" s="631"/>
      <c r="DN117" s="631"/>
      <c r="DO117" s="631"/>
      <c r="DP117" s="631"/>
      <c r="DQ117" s="631"/>
      <c r="DR117" s="631"/>
      <c r="DS117" s="631"/>
      <c r="DT117" s="631"/>
      <c r="DU117" s="631"/>
      <c r="DV117" s="631"/>
      <c r="DW117" s="631"/>
      <c r="DX117" s="631"/>
      <c r="DY117" s="631"/>
      <c r="DZ117" s="631"/>
      <c r="EA117" s="631"/>
      <c r="EB117" s="631"/>
      <c r="EC117" s="631"/>
      <c r="ED117" s="631"/>
      <c r="EE117" s="631"/>
      <c r="EF117" s="631"/>
      <c r="EG117" s="631"/>
      <c r="EH117" s="631"/>
      <c r="EI117" s="631"/>
      <c r="EJ117" s="631"/>
      <c r="EK117" s="631"/>
      <c r="EL117" s="631"/>
      <c r="EM117" s="631"/>
      <c r="EN117" s="631"/>
      <c r="EO117" s="631"/>
      <c r="EP117" s="631"/>
    </row>
    <row r="118" spans="1:146" ht="25.5" customHeight="1">
      <c r="A118" s="15"/>
      <c r="B118" s="520" t="s">
        <v>249</v>
      </c>
      <c r="C118" s="548">
        <v>3.5</v>
      </c>
      <c r="D118" s="548">
        <v>0</v>
      </c>
      <c r="E118" s="548">
        <v>0</v>
      </c>
      <c r="F118" s="524">
        <v>1979.2322999999999</v>
      </c>
      <c r="G118" s="524">
        <v>5816.5684000000001</v>
      </c>
      <c r="H118" s="524">
        <v>2152.9</v>
      </c>
      <c r="I118" s="524">
        <v>84014.182400000005</v>
      </c>
      <c r="J118" s="524">
        <v>112355.5</v>
      </c>
      <c r="K118" s="524">
        <v>95584</v>
      </c>
      <c r="L118" s="524">
        <v>0</v>
      </c>
      <c r="M118" s="524">
        <v>0</v>
      </c>
      <c r="N118" s="523">
        <v>0</v>
      </c>
      <c r="O118" s="525">
        <f>SUM(F118:H118)*C118/100+SUM(I118:K118)*D118/100+SUM(L118:N118)*E118/100</f>
        <v>348.20452449999999</v>
      </c>
      <c r="P118" s="463"/>
      <c r="Q118" s="463"/>
      <c r="R118" s="512"/>
      <c r="S118" s="624"/>
      <c r="T118" s="631"/>
      <c r="U118" s="631"/>
      <c r="V118" s="631"/>
      <c r="W118" s="631"/>
      <c r="X118" s="631"/>
      <c r="Y118" s="631"/>
      <c r="Z118" s="631"/>
      <c r="AA118" s="631"/>
      <c r="AB118" s="631"/>
      <c r="AC118" s="631"/>
      <c r="AD118" s="631"/>
      <c r="AE118" s="631"/>
      <c r="AF118" s="631"/>
      <c r="AG118" s="631"/>
      <c r="AH118" s="631"/>
      <c r="AI118" s="631"/>
      <c r="AJ118" s="631"/>
      <c r="AK118" s="631"/>
      <c r="AL118" s="631"/>
      <c r="AM118" s="631"/>
      <c r="AN118" s="631"/>
      <c r="AO118" s="631"/>
      <c r="AP118" s="631"/>
      <c r="AQ118" s="631"/>
      <c r="AR118" s="631"/>
      <c r="AS118" s="631"/>
      <c r="AT118" s="631"/>
      <c r="AU118" s="631"/>
      <c r="AV118" s="631"/>
      <c r="AW118" s="631"/>
      <c r="AX118" s="631"/>
      <c r="AY118" s="631"/>
      <c r="AZ118" s="631"/>
      <c r="BA118" s="631"/>
      <c r="BB118" s="631"/>
      <c r="BC118" s="631"/>
      <c r="BD118" s="631"/>
      <c r="BE118" s="631"/>
      <c r="BF118" s="631"/>
      <c r="BG118" s="631"/>
      <c r="BH118" s="631"/>
      <c r="BI118" s="631"/>
      <c r="BJ118" s="631"/>
      <c r="BK118" s="631"/>
      <c r="BL118" s="631"/>
      <c r="BM118" s="631"/>
      <c r="BN118" s="631"/>
      <c r="BO118" s="631"/>
      <c r="BP118" s="631"/>
      <c r="BQ118" s="631"/>
      <c r="BR118" s="631"/>
      <c r="BS118" s="631"/>
      <c r="BT118" s="631"/>
      <c r="BU118" s="631"/>
      <c r="BV118" s="631"/>
      <c r="BW118" s="631"/>
      <c r="BX118" s="631"/>
      <c r="BY118" s="631"/>
      <c r="BZ118" s="631"/>
      <c r="CA118" s="631"/>
      <c r="CB118" s="631"/>
      <c r="CC118" s="631"/>
      <c r="CD118" s="631"/>
      <c r="CE118" s="631"/>
      <c r="CF118" s="631"/>
      <c r="CG118" s="631"/>
      <c r="CH118" s="631"/>
      <c r="CI118" s="631"/>
      <c r="CJ118" s="631"/>
      <c r="CK118" s="631"/>
      <c r="CL118" s="631"/>
      <c r="CM118" s="631"/>
      <c r="CN118" s="631"/>
      <c r="CO118" s="631"/>
      <c r="CP118" s="631"/>
      <c r="CQ118" s="631"/>
      <c r="CR118" s="631"/>
      <c r="CS118" s="631"/>
      <c r="CT118" s="631"/>
      <c r="CU118" s="631"/>
      <c r="CV118" s="631"/>
      <c r="CW118" s="631"/>
      <c r="CX118" s="631"/>
      <c r="CY118" s="631"/>
      <c r="CZ118" s="631"/>
      <c r="DA118" s="631"/>
      <c r="DB118" s="631"/>
      <c r="DC118" s="631"/>
      <c r="DD118" s="631"/>
      <c r="DE118" s="631"/>
      <c r="DF118" s="631"/>
      <c r="DG118" s="631"/>
      <c r="DH118" s="631"/>
      <c r="DI118" s="631"/>
      <c r="DJ118" s="631"/>
      <c r="DK118" s="631"/>
      <c r="DL118" s="631"/>
      <c r="DM118" s="631"/>
      <c r="DN118" s="631"/>
      <c r="DO118" s="631"/>
      <c r="DP118" s="631"/>
      <c r="DQ118" s="631"/>
      <c r="DR118" s="631"/>
      <c r="DS118" s="631"/>
      <c r="DT118" s="631"/>
      <c r="DU118" s="631"/>
      <c r="DV118" s="631"/>
      <c r="DW118" s="631"/>
      <c r="DX118" s="631"/>
      <c r="DY118" s="631"/>
      <c r="DZ118" s="631"/>
      <c r="EA118" s="631"/>
      <c r="EB118" s="631"/>
      <c r="EC118" s="631"/>
      <c r="ED118" s="631"/>
      <c r="EE118" s="631"/>
      <c r="EF118" s="631"/>
      <c r="EG118" s="631"/>
      <c r="EH118" s="631"/>
      <c r="EI118" s="631"/>
      <c r="EJ118" s="631"/>
      <c r="EK118" s="631"/>
      <c r="EL118" s="631"/>
      <c r="EM118" s="631"/>
      <c r="EN118" s="631"/>
      <c r="EO118" s="631"/>
      <c r="EP118" s="631"/>
    </row>
    <row r="119" spans="1:146" ht="33" customHeight="1">
      <c r="A119" s="15"/>
      <c r="B119" s="542" t="s">
        <v>72</v>
      </c>
      <c r="C119" s="546">
        <v>7</v>
      </c>
      <c r="D119" s="546">
        <v>0</v>
      </c>
      <c r="E119" s="546">
        <v>0</v>
      </c>
      <c r="F119" s="544">
        <v>3744.2750000000001</v>
      </c>
      <c r="G119" s="544">
        <v>2995.3</v>
      </c>
      <c r="H119" s="544">
        <v>1073.3</v>
      </c>
      <c r="I119" s="544">
        <v>35.393999999999998</v>
      </c>
      <c r="J119" s="544">
        <v>30.1</v>
      </c>
      <c r="K119" s="544">
        <v>361</v>
      </c>
      <c r="L119" s="544">
        <v>0</v>
      </c>
      <c r="M119" s="544">
        <v>0</v>
      </c>
      <c r="N119" s="545">
        <v>0</v>
      </c>
      <c r="O119" s="546">
        <f>SUM(F119:H119)*C119/100+SUM(I119:K119)*D119/100+SUM(L119:N119)*E119/100</f>
        <v>546.90125000000012</v>
      </c>
      <c r="P119" s="463"/>
      <c r="Q119" s="463"/>
      <c r="R119" s="512"/>
      <c r="S119" s="624"/>
      <c r="T119" s="631"/>
      <c r="U119" s="631"/>
      <c r="V119" s="631"/>
      <c r="W119" s="631"/>
      <c r="X119" s="631"/>
      <c r="Y119" s="631"/>
      <c r="Z119" s="631"/>
      <c r="AA119" s="631"/>
      <c r="AB119" s="631"/>
      <c r="AC119" s="631"/>
      <c r="AD119" s="631"/>
      <c r="AE119" s="631"/>
      <c r="AF119" s="631"/>
      <c r="AG119" s="631"/>
      <c r="AH119" s="631"/>
      <c r="AI119" s="631"/>
      <c r="AJ119" s="631"/>
      <c r="AK119" s="631"/>
      <c r="AL119" s="631"/>
      <c r="AM119" s="631"/>
      <c r="AN119" s="631"/>
      <c r="AO119" s="631"/>
      <c r="AP119" s="631"/>
      <c r="AQ119" s="631"/>
      <c r="AR119" s="631"/>
      <c r="AS119" s="631"/>
      <c r="AT119" s="631"/>
      <c r="AU119" s="631"/>
      <c r="AV119" s="631"/>
      <c r="AW119" s="631"/>
      <c r="AX119" s="631"/>
      <c r="AY119" s="631"/>
      <c r="AZ119" s="631"/>
      <c r="BA119" s="631"/>
      <c r="BB119" s="631"/>
      <c r="BC119" s="631"/>
      <c r="BD119" s="631"/>
      <c r="BE119" s="631"/>
      <c r="BF119" s="631"/>
      <c r="BG119" s="631"/>
      <c r="BH119" s="631"/>
      <c r="BI119" s="631"/>
      <c r="BJ119" s="631"/>
      <c r="BK119" s="631"/>
      <c r="BL119" s="631"/>
      <c r="BM119" s="631"/>
      <c r="BN119" s="631"/>
      <c r="BO119" s="631"/>
      <c r="BP119" s="631"/>
      <c r="BQ119" s="631"/>
      <c r="BR119" s="631"/>
      <c r="BS119" s="631"/>
      <c r="BT119" s="631"/>
      <c r="BU119" s="631"/>
      <c r="BV119" s="631"/>
      <c r="BW119" s="631"/>
      <c r="BX119" s="631"/>
      <c r="BY119" s="631"/>
      <c r="BZ119" s="631"/>
      <c r="CA119" s="631"/>
      <c r="CB119" s="631"/>
      <c r="CC119" s="631"/>
      <c r="CD119" s="631"/>
      <c r="CE119" s="631"/>
      <c r="CF119" s="631"/>
      <c r="CG119" s="631"/>
      <c r="CH119" s="631"/>
      <c r="CI119" s="631"/>
      <c r="CJ119" s="631"/>
      <c r="CK119" s="631"/>
      <c r="CL119" s="631"/>
      <c r="CM119" s="631"/>
      <c r="CN119" s="631"/>
      <c r="CO119" s="631"/>
      <c r="CP119" s="631"/>
      <c r="CQ119" s="631"/>
      <c r="CR119" s="631"/>
      <c r="CS119" s="631"/>
      <c r="CT119" s="631"/>
      <c r="CU119" s="631"/>
      <c r="CV119" s="631"/>
      <c r="CW119" s="631"/>
      <c r="CX119" s="631"/>
      <c r="CY119" s="631"/>
      <c r="CZ119" s="631"/>
      <c r="DA119" s="631"/>
      <c r="DB119" s="631"/>
      <c r="DC119" s="631"/>
      <c r="DD119" s="631"/>
      <c r="DE119" s="631"/>
      <c r="DF119" s="631"/>
      <c r="DG119" s="631"/>
      <c r="DH119" s="631"/>
      <c r="DI119" s="631"/>
      <c r="DJ119" s="631"/>
      <c r="DK119" s="631"/>
      <c r="DL119" s="631"/>
      <c r="DM119" s="631"/>
      <c r="DN119" s="631"/>
      <c r="DO119" s="631"/>
      <c r="DP119" s="631"/>
      <c r="DQ119" s="631"/>
      <c r="DR119" s="631"/>
      <c r="DS119" s="631"/>
      <c r="DT119" s="631"/>
      <c r="DU119" s="631"/>
      <c r="DV119" s="631"/>
      <c r="DW119" s="631"/>
      <c r="DX119" s="631"/>
      <c r="DY119" s="631"/>
      <c r="DZ119" s="631"/>
      <c r="EA119" s="631"/>
      <c r="EB119" s="631"/>
      <c r="EC119" s="631"/>
      <c r="ED119" s="631"/>
      <c r="EE119" s="631"/>
      <c r="EF119" s="631"/>
      <c r="EG119" s="631"/>
      <c r="EH119" s="631"/>
      <c r="EI119" s="631"/>
      <c r="EJ119" s="631"/>
      <c r="EK119" s="631"/>
      <c r="EL119" s="631"/>
      <c r="EM119" s="631"/>
      <c r="EN119" s="631"/>
      <c r="EO119" s="631"/>
      <c r="EP119" s="631"/>
    </row>
    <row r="120" spans="1:146" ht="25.5" hidden="1" customHeight="1">
      <c r="A120" s="15"/>
      <c r="B120" s="619" t="s">
        <v>241</v>
      </c>
      <c r="C120" s="620"/>
      <c r="D120" s="620"/>
      <c r="E120" s="620"/>
      <c r="F120" s="518"/>
      <c r="G120" s="518"/>
      <c r="H120" s="518"/>
      <c r="I120" s="518"/>
      <c r="J120" s="518"/>
      <c r="K120" s="518"/>
      <c r="L120" s="518"/>
      <c r="M120" s="518"/>
      <c r="N120" s="518"/>
      <c r="O120" s="519">
        <f>O121+O122</f>
        <v>0</v>
      </c>
      <c r="P120" s="517">
        <v>0</v>
      </c>
      <c r="Q120" s="517">
        <v>0</v>
      </c>
      <c r="R120" s="526">
        <f>O120-P120-Q120</f>
        <v>0</v>
      </c>
      <c r="S120" s="624"/>
      <c r="T120" s="631"/>
      <c r="U120" s="631"/>
      <c r="V120" s="631"/>
      <c r="W120" s="631"/>
      <c r="X120" s="631"/>
      <c r="Y120" s="631"/>
      <c r="Z120" s="631"/>
      <c r="AA120" s="631"/>
      <c r="AB120" s="631"/>
      <c r="AC120" s="631"/>
      <c r="AD120" s="631"/>
      <c r="AE120" s="631"/>
      <c r="AF120" s="631"/>
      <c r="AG120" s="631"/>
      <c r="AH120" s="631"/>
      <c r="AI120" s="631"/>
      <c r="AJ120" s="631"/>
      <c r="AK120" s="631"/>
      <c r="AL120" s="631"/>
      <c r="AM120" s="631"/>
      <c r="AN120" s="631"/>
      <c r="AO120" s="631"/>
      <c r="AP120" s="631"/>
      <c r="AQ120" s="631"/>
      <c r="AR120" s="631"/>
      <c r="AS120" s="631"/>
      <c r="AT120" s="631"/>
      <c r="AU120" s="631"/>
      <c r="AV120" s="631"/>
      <c r="AW120" s="631"/>
      <c r="AX120" s="631"/>
      <c r="AY120" s="631"/>
      <c r="AZ120" s="631"/>
      <c r="BA120" s="631"/>
      <c r="BB120" s="631"/>
      <c r="BC120" s="631"/>
      <c r="BD120" s="631"/>
      <c r="BE120" s="631"/>
      <c r="BF120" s="631"/>
      <c r="BG120" s="631"/>
      <c r="BH120" s="631"/>
      <c r="BI120" s="631"/>
      <c r="BJ120" s="631"/>
      <c r="BK120" s="631"/>
      <c r="BL120" s="631"/>
      <c r="BM120" s="631"/>
      <c r="BN120" s="631"/>
      <c r="BO120" s="631"/>
      <c r="BP120" s="631"/>
      <c r="BQ120" s="631"/>
      <c r="BR120" s="631"/>
      <c r="BS120" s="631"/>
      <c r="BT120" s="631"/>
      <c r="BU120" s="631"/>
      <c r="BV120" s="631"/>
      <c r="BW120" s="631"/>
      <c r="BX120" s="631"/>
      <c r="BY120" s="631"/>
      <c r="BZ120" s="631"/>
      <c r="CA120" s="631"/>
      <c r="CB120" s="631"/>
      <c r="CC120" s="631"/>
      <c r="CD120" s="631"/>
      <c r="CE120" s="631"/>
      <c r="CF120" s="631"/>
      <c r="CG120" s="631"/>
      <c r="CH120" s="631"/>
      <c r="CI120" s="631"/>
      <c r="CJ120" s="631"/>
      <c r="CK120" s="631"/>
      <c r="CL120" s="631"/>
      <c r="CM120" s="631"/>
      <c r="CN120" s="631"/>
      <c r="CO120" s="631"/>
      <c r="CP120" s="631"/>
      <c r="CQ120" s="631"/>
      <c r="CR120" s="631"/>
      <c r="CS120" s="631"/>
      <c r="CT120" s="631"/>
      <c r="CU120" s="631"/>
      <c r="CV120" s="631"/>
      <c r="CW120" s="631"/>
      <c r="CX120" s="631"/>
      <c r="CY120" s="631"/>
      <c r="CZ120" s="631"/>
      <c r="DA120" s="631"/>
      <c r="DB120" s="631"/>
      <c r="DC120" s="631"/>
      <c r="DD120" s="631"/>
      <c r="DE120" s="631"/>
      <c r="DF120" s="631"/>
      <c r="DG120" s="631"/>
      <c r="DH120" s="631"/>
      <c r="DI120" s="631"/>
      <c r="DJ120" s="631"/>
      <c r="DK120" s="631"/>
      <c r="DL120" s="631"/>
      <c r="DM120" s="631"/>
      <c r="DN120" s="631"/>
      <c r="DO120" s="631"/>
      <c r="DP120" s="631"/>
      <c r="DQ120" s="631"/>
      <c r="DR120" s="631"/>
      <c r="DS120" s="631"/>
      <c r="DT120" s="631"/>
      <c r="DU120" s="631"/>
      <c r="DV120" s="631"/>
      <c r="DW120" s="631"/>
      <c r="DX120" s="631"/>
      <c r="DY120" s="631"/>
      <c r="DZ120" s="631"/>
      <c r="EA120" s="631"/>
      <c r="EB120" s="631"/>
      <c r="EC120" s="631"/>
      <c r="ED120" s="631"/>
      <c r="EE120" s="631"/>
      <c r="EF120" s="631"/>
      <c r="EG120" s="631"/>
      <c r="EH120" s="631"/>
      <c r="EI120" s="631"/>
      <c r="EJ120" s="631"/>
      <c r="EK120" s="631"/>
      <c r="EL120" s="631"/>
      <c r="EM120" s="631"/>
      <c r="EN120" s="631"/>
      <c r="EO120" s="631"/>
      <c r="EP120" s="631"/>
    </row>
    <row r="121" spans="1:146" ht="25.5" hidden="1" customHeight="1">
      <c r="A121" s="15"/>
      <c r="B121" s="520" t="s">
        <v>58</v>
      </c>
      <c r="C121" s="547">
        <v>0</v>
      </c>
      <c r="D121" s="547">
        <v>0</v>
      </c>
      <c r="E121" s="547">
        <v>0</v>
      </c>
      <c r="F121" s="522">
        <v>1217.0999999999999</v>
      </c>
      <c r="G121" s="522">
        <v>1979.2322999999999</v>
      </c>
      <c r="H121" s="523">
        <v>5816.5684000000001</v>
      </c>
      <c r="I121" s="522">
        <v>104141.8</v>
      </c>
      <c r="J121" s="522">
        <v>84014.182400000005</v>
      </c>
      <c r="K121" s="523">
        <v>112355.49</v>
      </c>
      <c r="L121" s="524">
        <v>0</v>
      </c>
      <c r="M121" s="524">
        <v>0</v>
      </c>
      <c r="N121" s="523">
        <v>0</v>
      </c>
      <c r="O121" s="525">
        <f>SUM(F121:H121)*C121/100+SUM(I121:K121)*D121/100+SUM(L121:N121)*E121/100</f>
        <v>0</v>
      </c>
      <c r="P121" s="463"/>
      <c r="Q121" s="463"/>
      <c r="R121" s="512"/>
      <c r="S121" s="624"/>
      <c r="T121" s="631"/>
      <c r="U121" s="631"/>
      <c r="V121" s="631"/>
      <c r="W121" s="631"/>
      <c r="X121" s="631"/>
      <c r="Y121" s="631"/>
      <c r="Z121" s="631"/>
      <c r="AA121" s="631"/>
      <c r="AB121" s="631"/>
      <c r="AC121" s="631"/>
      <c r="AD121" s="631"/>
      <c r="AE121" s="631"/>
      <c r="AF121" s="631"/>
      <c r="AG121" s="631"/>
      <c r="AH121" s="631"/>
      <c r="AI121" s="631"/>
      <c r="AJ121" s="631"/>
      <c r="AK121" s="631"/>
      <c r="AL121" s="631"/>
      <c r="AM121" s="631"/>
      <c r="AN121" s="631"/>
      <c r="AO121" s="631"/>
      <c r="AP121" s="631"/>
      <c r="AQ121" s="631"/>
      <c r="AR121" s="631"/>
      <c r="AS121" s="631"/>
      <c r="AT121" s="631"/>
      <c r="AU121" s="631"/>
      <c r="AV121" s="631"/>
      <c r="AW121" s="631"/>
      <c r="AX121" s="631"/>
      <c r="AY121" s="631"/>
      <c r="AZ121" s="631"/>
      <c r="BA121" s="631"/>
      <c r="BB121" s="631"/>
      <c r="BC121" s="631"/>
      <c r="BD121" s="631"/>
      <c r="BE121" s="631"/>
      <c r="BF121" s="631"/>
      <c r="BG121" s="631"/>
      <c r="BH121" s="631"/>
      <c r="BI121" s="631"/>
      <c r="BJ121" s="631"/>
      <c r="BK121" s="631"/>
      <c r="BL121" s="631"/>
      <c r="BM121" s="631"/>
      <c r="BN121" s="631"/>
      <c r="BO121" s="631"/>
      <c r="BP121" s="631"/>
      <c r="BQ121" s="631"/>
      <c r="BR121" s="631"/>
      <c r="BS121" s="631"/>
      <c r="BT121" s="631"/>
      <c r="BU121" s="631"/>
      <c r="BV121" s="631"/>
      <c r="BW121" s="631"/>
      <c r="BX121" s="631"/>
      <c r="BY121" s="631"/>
      <c r="BZ121" s="631"/>
      <c r="CA121" s="631"/>
      <c r="CB121" s="631"/>
      <c r="CC121" s="631"/>
      <c r="CD121" s="631"/>
      <c r="CE121" s="631"/>
      <c r="CF121" s="631"/>
      <c r="CG121" s="631"/>
      <c r="CH121" s="631"/>
      <c r="CI121" s="631"/>
      <c r="CJ121" s="631"/>
      <c r="CK121" s="631"/>
      <c r="CL121" s="631"/>
      <c r="CM121" s="631"/>
      <c r="CN121" s="631"/>
      <c r="CO121" s="631"/>
      <c r="CP121" s="631"/>
      <c r="CQ121" s="631"/>
      <c r="CR121" s="631"/>
      <c r="CS121" s="631"/>
      <c r="CT121" s="631"/>
      <c r="CU121" s="631"/>
      <c r="CV121" s="631"/>
      <c r="CW121" s="631"/>
      <c r="CX121" s="631"/>
      <c r="CY121" s="631"/>
      <c r="CZ121" s="631"/>
      <c r="DA121" s="631"/>
      <c r="DB121" s="631"/>
      <c r="DC121" s="631"/>
      <c r="DD121" s="631"/>
      <c r="DE121" s="631"/>
      <c r="DF121" s="631"/>
      <c r="DG121" s="631"/>
      <c r="DH121" s="631"/>
      <c r="DI121" s="631"/>
      <c r="DJ121" s="631"/>
      <c r="DK121" s="631"/>
      <c r="DL121" s="631"/>
      <c r="DM121" s="631"/>
      <c r="DN121" s="631"/>
      <c r="DO121" s="631"/>
      <c r="DP121" s="631"/>
      <c r="DQ121" s="631"/>
      <c r="DR121" s="631"/>
      <c r="DS121" s="631"/>
      <c r="DT121" s="631"/>
      <c r="DU121" s="631"/>
      <c r="DV121" s="631"/>
      <c r="DW121" s="631"/>
      <c r="DX121" s="631"/>
      <c r="DY121" s="631"/>
      <c r="DZ121" s="631"/>
      <c r="EA121" s="631"/>
      <c r="EB121" s="631"/>
      <c r="EC121" s="631"/>
      <c r="ED121" s="631"/>
      <c r="EE121" s="631"/>
      <c r="EF121" s="631"/>
      <c r="EG121" s="631"/>
      <c r="EH121" s="631"/>
      <c r="EI121" s="631"/>
      <c r="EJ121" s="631"/>
      <c r="EK121" s="631"/>
      <c r="EL121" s="631"/>
      <c r="EM121" s="631"/>
      <c r="EN121" s="631"/>
      <c r="EO121" s="631"/>
      <c r="EP121" s="631"/>
    </row>
    <row r="122" spans="1:146" ht="25.5" hidden="1" customHeight="1">
      <c r="A122" s="15"/>
      <c r="B122" s="520" t="s">
        <v>72</v>
      </c>
      <c r="C122" s="547">
        <v>0</v>
      </c>
      <c r="D122" s="547">
        <v>0</v>
      </c>
      <c r="E122" s="547">
        <v>0</v>
      </c>
      <c r="F122" s="524">
        <v>1497.8</v>
      </c>
      <c r="G122" s="524">
        <v>3744.2750000000001</v>
      </c>
      <c r="H122" s="523">
        <v>2995.3</v>
      </c>
      <c r="I122" s="524">
        <v>14</v>
      </c>
      <c r="J122" s="524">
        <v>35.393999999999998</v>
      </c>
      <c r="K122" s="523">
        <v>30.146000000000001</v>
      </c>
      <c r="L122" s="524">
        <v>0</v>
      </c>
      <c r="M122" s="524">
        <v>0</v>
      </c>
      <c r="N122" s="523">
        <v>0</v>
      </c>
      <c r="O122" s="525">
        <f>SUM(F122:H122)*C122/100+SUM(I122:K122)*D122/100+SUM(L122:N122)*E122/100</f>
        <v>0</v>
      </c>
      <c r="P122" s="463"/>
      <c r="Q122" s="463"/>
      <c r="R122" s="512"/>
      <c r="S122" s="624"/>
      <c r="T122" s="631"/>
      <c r="U122" s="631"/>
      <c r="V122" s="631"/>
      <c r="W122" s="631"/>
      <c r="X122" s="631"/>
      <c r="Y122" s="631"/>
      <c r="Z122" s="631"/>
      <c r="AA122" s="631"/>
      <c r="AB122" s="631"/>
      <c r="AC122" s="631"/>
      <c r="AD122" s="631"/>
      <c r="AE122" s="631"/>
      <c r="AF122" s="631"/>
      <c r="AG122" s="631"/>
      <c r="AH122" s="631"/>
      <c r="AI122" s="631"/>
      <c r="AJ122" s="631"/>
      <c r="AK122" s="631"/>
      <c r="AL122" s="631"/>
      <c r="AM122" s="631"/>
      <c r="AN122" s="631"/>
      <c r="AO122" s="631"/>
      <c r="AP122" s="631"/>
      <c r="AQ122" s="631"/>
      <c r="AR122" s="631"/>
      <c r="AS122" s="631"/>
      <c r="AT122" s="631"/>
      <c r="AU122" s="631"/>
      <c r="AV122" s="631"/>
      <c r="AW122" s="631"/>
      <c r="AX122" s="631"/>
      <c r="AY122" s="631"/>
      <c r="AZ122" s="631"/>
      <c r="BA122" s="631"/>
      <c r="BB122" s="631"/>
      <c r="BC122" s="631"/>
      <c r="BD122" s="631"/>
      <c r="BE122" s="631"/>
      <c r="BF122" s="631"/>
      <c r="BG122" s="631"/>
      <c r="BH122" s="631"/>
      <c r="BI122" s="631"/>
      <c r="BJ122" s="631"/>
      <c r="BK122" s="631"/>
      <c r="BL122" s="631"/>
      <c r="BM122" s="631"/>
      <c r="BN122" s="631"/>
      <c r="BO122" s="631"/>
      <c r="BP122" s="631"/>
      <c r="BQ122" s="631"/>
      <c r="BR122" s="631"/>
      <c r="BS122" s="631"/>
      <c r="BT122" s="631"/>
      <c r="BU122" s="631"/>
      <c r="BV122" s="631"/>
      <c r="BW122" s="631"/>
      <c r="BX122" s="631"/>
      <c r="BY122" s="631"/>
      <c r="BZ122" s="631"/>
      <c r="CA122" s="631"/>
      <c r="CB122" s="631"/>
      <c r="CC122" s="631"/>
      <c r="CD122" s="631"/>
      <c r="CE122" s="631"/>
      <c r="CF122" s="631"/>
      <c r="CG122" s="631"/>
      <c r="CH122" s="631"/>
      <c r="CI122" s="631"/>
      <c r="CJ122" s="631"/>
      <c r="CK122" s="631"/>
      <c r="CL122" s="631"/>
      <c r="CM122" s="631"/>
      <c r="CN122" s="631"/>
      <c r="CO122" s="631"/>
      <c r="CP122" s="631"/>
      <c r="CQ122" s="631"/>
      <c r="CR122" s="631"/>
      <c r="CS122" s="631"/>
      <c r="CT122" s="631"/>
      <c r="CU122" s="631"/>
      <c r="CV122" s="631"/>
      <c r="CW122" s="631"/>
      <c r="CX122" s="631"/>
      <c r="CY122" s="631"/>
      <c r="CZ122" s="631"/>
      <c r="DA122" s="631"/>
      <c r="DB122" s="631"/>
      <c r="DC122" s="631"/>
      <c r="DD122" s="631"/>
      <c r="DE122" s="631"/>
      <c r="DF122" s="631"/>
      <c r="DG122" s="631"/>
      <c r="DH122" s="631"/>
      <c r="DI122" s="631"/>
      <c r="DJ122" s="631"/>
      <c r="DK122" s="631"/>
      <c r="DL122" s="631"/>
      <c r="DM122" s="631"/>
      <c r="DN122" s="631"/>
      <c r="DO122" s="631"/>
      <c r="DP122" s="631"/>
      <c r="DQ122" s="631"/>
      <c r="DR122" s="631"/>
      <c r="DS122" s="631"/>
      <c r="DT122" s="631"/>
      <c r="DU122" s="631"/>
      <c r="DV122" s="631"/>
      <c r="DW122" s="631"/>
      <c r="DX122" s="631"/>
      <c r="DY122" s="631"/>
      <c r="DZ122" s="631"/>
      <c r="EA122" s="631"/>
      <c r="EB122" s="631"/>
      <c r="EC122" s="631"/>
      <c r="ED122" s="631"/>
      <c r="EE122" s="631"/>
      <c r="EF122" s="631"/>
      <c r="EG122" s="631"/>
      <c r="EH122" s="631"/>
      <c r="EI122" s="631"/>
      <c r="EJ122" s="631"/>
      <c r="EK122" s="631"/>
      <c r="EL122" s="631"/>
      <c r="EM122" s="631"/>
      <c r="EN122" s="631"/>
      <c r="EO122" s="631"/>
      <c r="EP122" s="631"/>
    </row>
    <row r="123" spans="1:146" ht="25.5" hidden="1" customHeight="1">
      <c r="A123" s="15"/>
      <c r="B123" s="619" t="s">
        <v>242</v>
      </c>
      <c r="C123" s="620"/>
      <c r="D123" s="620"/>
      <c r="E123" s="620"/>
      <c r="F123" s="518"/>
      <c r="G123" s="518"/>
      <c r="H123" s="518"/>
      <c r="I123" s="518"/>
      <c r="J123" s="518"/>
      <c r="K123" s="518"/>
      <c r="L123" s="518"/>
      <c r="M123" s="518"/>
      <c r="N123" s="518"/>
      <c r="O123" s="519">
        <f>O124+O125</f>
        <v>0</v>
      </c>
      <c r="P123" s="517">
        <v>0</v>
      </c>
      <c r="Q123" s="517">
        <v>0</v>
      </c>
      <c r="R123" s="526">
        <f>O123-P123-Q123</f>
        <v>0</v>
      </c>
      <c r="S123" s="624"/>
      <c r="T123" s="631"/>
      <c r="U123" s="631"/>
      <c r="V123" s="631"/>
      <c r="W123" s="631"/>
      <c r="X123" s="631"/>
      <c r="Y123" s="631"/>
      <c r="Z123" s="631"/>
      <c r="AA123" s="631"/>
      <c r="AB123" s="631"/>
      <c r="AC123" s="631"/>
      <c r="AD123" s="631"/>
      <c r="AE123" s="631"/>
      <c r="AF123" s="631"/>
      <c r="AG123" s="631"/>
      <c r="AH123" s="631"/>
      <c r="AI123" s="631"/>
      <c r="AJ123" s="631"/>
      <c r="AK123" s="631"/>
      <c r="AL123" s="631"/>
      <c r="AM123" s="631"/>
      <c r="AN123" s="631"/>
      <c r="AO123" s="631"/>
      <c r="AP123" s="631"/>
      <c r="AQ123" s="631"/>
      <c r="AR123" s="631"/>
      <c r="AS123" s="631"/>
      <c r="AT123" s="631"/>
      <c r="AU123" s="631"/>
      <c r="AV123" s="631"/>
      <c r="AW123" s="631"/>
      <c r="AX123" s="631"/>
      <c r="AY123" s="631"/>
      <c r="AZ123" s="631"/>
      <c r="BA123" s="631"/>
      <c r="BB123" s="631"/>
      <c r="BC123" s="631"/>
      <c r="BD123" s="631"/>
      <c r="BE123" s="631"/>
      <c r="BF123" s="631"/>
      <c r="BG123" s="631"/>
      <c r="BH123" s="631"/>
      <c r="BI123" s="631"/>
      <c r="BJ123" s="631"/>
      <c r="BK123" s="631"/>
      <c r="BL123" s="631"/>
      <c r="BM123" s="631"/>
      <c r="BN123" s="631"/>
      <c r="BO123" s="631"/>
      <c r="BP123" s="631"/>
      <c r="BQ123" s="631"/>
      <c r="BR123" s="631"/>
      <c r="BS123" s="631"/>
      <c r="BT123" s="631"/>
      <c r="BU123" s="631"/>
      <c r="BV123" s="631"/>
      <c r="BW123" s="631"/>
      <c r="BX123" s="631"/>
      <c r="BY123" s="631"/>
      <c r="BZ123" s="631"/>
      <c r="CA123" s="631"/>
      <c r="CB123" s="631"/>
      <c r="CC123" s="631"/>
      <c r="CD123" s="631"/>
      <c r="CE123" s="631"/>
      <c r="CF123" s="631"/>
      <c r="CG123" s="631"/>
      <c r="CH123" s="631"/>
      <c r="CI123" s="631"/>
      <c r="CJ123" s="631"/>
      <c r="CK123" s="631"/>
      <c r="CL123" s="631"/>
      <c r="CM123" s="631"/>
      <c r="CN123" s="631"/>
      <c r="CO123" s="631"/>
      <c r="CP123" s="631"/>
      <c r="CQ123" s="631"/>
      <c r="CR123" s="631"/>
      <c r="CS123" s="631"/>
      <c r="CT123" s="631"/>
      <c r="CU123" s="631"/>
      <c r="CV123" s="631"/>
      <c r="CW123" s="631"/>
      <c r="CX123" s="631"/>
      <c r="CY123" s="631"/>
      <c r="CZ123" s="631"/>
      <c r="DA123" s="631"/>
      <c r="DB123" s="631"/>
      <c r="DC123" s="631"/>
      <c r="DD123" s="631"/>
      <c r="DE123" s="631"/>
      <c r="DF123" s="631"/>
      <c r="DG123" s="631"/>
      <c r="DH123" s="631"/>
      <c r="DI123" s="631"/>
      <c r="DJ123" s="631"/>
      <c r="DK123" s="631"/>
      <c r="DL123" s="631"/>
      <c r="DM123" s="631"/>
      <c r="DN123" s="631"/>
      <c r="DO123" s="631"/>
      <c r="DP123" s="631"/>
      <c r="DQ123" s="631"/>
      <c r="DR123" s="631"/>
      <c r="DS123" s="631"/>
      <c r="DT123" s="631"/>
      <c r="DU123" s="631"/>
      <c r="DV123" s="631"/>
      <c r="DW123" s="631"/>
      <c r="DX123" s="631"/>
      <c r="DY123" s="631"/>
      <c r="DZ123" s="631"/>
      <c r="EA123" s="631"/>
      <c r="EB123" s="631"/>
      <c r="EC123" s="631"/>
      <c r="ED123" s="631"/>
      <c r="EE123" s="631"/>
      <c r="EF123" s="631"/>
      <c r="EG123" s="631"/>
      <c r="EH123" s="631"/>
      <c r="EI123" s="631"/>
      <c r="EJ123" s="631"/>
      <c r="EK123" s="631"/>
      <c r="EL123" s="631"/>
      <c r="EM123" s="631"/>
      <c r="EN123" s="631"/>
      <c r="EO123" s="631"/>
      <c r="EP123" s="631"/>
    </row>
    <row r="124" spans="1:146" ht="25.5" hidden="1" customHeight="1">
      <c r="A124" s="15"/>
      <c r="B124" s="520" t="s">
        <v>58</v>
      </c>
      <c r="C124" s="547">
        <v>0</v>
      </c>
      <c r="D124" s="547">
        <v>0</v>
      </c>
      <c r="E124" s="547">
        <v>0</v>
      </c>
      <c r="F124" s="522">
        <v>1217.0999999999999</v>
      </c>
      <c r="G124" s="522">
        <v>1979.2322999999999</v>
      </c>
      <c r="H124" s="523">
        <v>5816.5684000000001</v>
      </c>
      <c r="I124" s="522">
        <v>104141.8</v>
      </c>
      <c r="J124" s="522">
        <v>84014.182400000005</v>
      </c>
      <c r="K124" s="523">
        <v>112355.49</v>
      </c>
      <c r="L124" s="524">
        <v>0</v>
      </c>
      <c r="M124" s="524">
        <v>0</v>
      </c>
      <c r="N124" s="523">
        <v>0</v>
      </c>
      <c r="O124" s="525">
        <f>SUM(F124:H124)*C124/100+SUM(I124:K124)*D124/100+SUM(L124:N124)*E124/100</f>
        <v>0</v>
      </c>
      <c r="P124" s="463"/>
      <c r="Q124" s="463"/>
      <c r="R124" s="512"/>
      <c r="S124" s="624"/>
      <c r="T124" s="631"/>
      <c r="U124" s="631"/>
      <c r="V124" s="631"/>
      <c r="W124" s="631"/>
      <c r="X124" s="631"/>
      <c r="Y124" s="631"/>
      <c r="Z124" s="631"/>
      <c r="AA124" s="631"/>
      <c r="AB124" s="631"/>
      <c r="AC124" s="631"/>
      <c r="AD124" s="631"/>
      <c r="AE124" s="631"/>
      <c r="AF124" s="631"/>
      <c r="AG124" s="631"/>
      <c r="AH124" s="631"/>
      <c r="AI124" s="631"/>
      <c r="AJ124" s="631"/>
      <c r="AK124" s="631"/>
      <c r="AL124" s="631"/>
      <c r="AM124" s="631"/>
      <c r="AN124" s="631"/>
      <c r="AO124" s="631"/>
      <c r="AP124" s="631"/>
      <c r="AQ124" s="631"/>
      <c r="AR124" s="631"/>
      <c r="AS124" s="631"/>
      <c r="AT124" s="631"/>
      <c r="AU124" s="631"/>
      <c r="AV124" s="631"/>
      <c r="AW124" s="631"/>
      <c r="AX124" s="631"/>
      <c r="AY124" s="631"/>
      <c r="AZ124" s="631"/>
      <c r="BA124" s="631"/>
      <c r="BB124" s="631"/>
      <c r="BC124" s="631"/>
      <c r="BD124" s="631"/>
      <c r="BE124" s="631"/>
      <c r="BF124" s="631"/>
      <c r="BG124" s="631"/>
      <c r="BH124" s="631"/>
      <c r="BI124" s="631"/>
      <c r="BJ124" s="631"/>
      <c r="BK124" s="631"/>
      <c r="BL124" s="631"/>
      <c r="BM124" s="631"/>
      <c r="BN124" s="631"/>
      <c r="BO124" s="631"/>
      <c r="BP124" s="631"/>
      <c r="BQ124" s="631"/>
      <c r="BR124" s="631"/>
      <c r="BS124" s="631"/>
      <c r="BT124" s="631"/>
      <c r="BU124" s="631"/>
      <c r="BV124" s="631"/>
      <c r="BW124" s="631"/>
      <c r="BX124" s="631"/>
      <c r="BY124" s="631"/>
      <c r="BZ124" s="631"/>
      <c r="CA124" s="631"/>
      <c r="CB124" s="631"/>
      <c r="CC124" s="631"/>
      <c r="CD124" s="631"/>
      <c r="CE124" s="631"/>
      <c r="CF124" s="631"/>
      <c r="CG124" s="631"/>
      <c r="CH124" s="631"/>
      <c r="CI124" s="631"/>
      <c r="CJ124" s="631"/>
      <c r="CK124" s="631"/>
      <c r="CL124" s="631"/>
      <c r="CM124" s="631"/>
      <c r="CN124" s="631"/>
      <c r="CO124" s="631"/>
      <c r="CP124" s="631"/>
      <c r="CQ124" s="631"/>
      <c r="CR124" s="631"/>
      <c r="CS124" s="631"/>
      <c r="CT124" s="631"/>
      <c r="CU124" s="631"/>
      <c r="CV124" s="631"/>
      <c r="CW124" s="631"/>
      <c r="CX124" s="631"/>
      <c r="CY124" s="631"/>
      <c r="CZ124" s="631"/>
      <c r="DA124" s="631"/>
      <c r="DB124" s="631"/>
      <c r="DC124" s="631"/>
      <c r="DD124" s="631"/>
      <c r="DE124" s="631"/>
      <c r="DF124" s="631"/>
      <c r="DG124" s="631"/>
      <c r="DH124" s="631"/>
      <c r="DI124" s="631"/>
      <c r="DJ124" s="631"/>
      <c r="DK124" s="631"/>
      <c r="DL124" s="631"/>
      <c r="DM124" s="631"/>
      <c r="DN124" s="631"/>
      <c r="DO124" s="631"/>
      <c r="DP124" s="631"/>
      <c r="DQ124" s="631"/>
      <c r="DR124" s="631"/>
      <c r="DS124" s="631"/>
      <c r="DT124" s="631"/>
      <c r="DU124" s="631"/>
      <c r="DV124" s="631"/>
      <c r="DW124" s="631"/>
      <c r="DX124" s="631"/>
      <c r="DY124" s="631"/>
      <c r="DZ124" s="631"/>
      <c r="EA124" s="631"/>
      <c r="EB124" s="631"/>
      <c r="EC124" s="631"/>
      <c r="ED124" s="631"/>
      <c r="EE124" s="631"/>
      <c r="EF124" s="631"/>
      <c r="EG124" s="631"/>
      <c r="EH124" s="631"/>
      <c r="EI124" s="631"/>
      <c r="EJ124" s="631"/>
      <c r="EK124" s="631"/>
      <c r="EL124" s="631"/>
      <c r="EM124" s="631"/>
      <c r="EN124" s="631"/>
      <c r="EO124" s="631"/>
      <c r="EP124" s="631"/>
    </row>
    <row r="125" spans="1:146" ht="0.6" hidden="1" customHeight="1">
      <c r="A125" s="15"/>
      <c r="B125" s="520" t="s">
        <v>72</v>
      </c>
      <c r="C125" s="547">
        <v>0</v>
      </c>
      <c r="D125" s="547">
        <v>0</v>
      </c>
      <c r="E125" s="547">
        <v>0</v>
      </c>
      <c r="F125" s="524">
        <v>1497.8</v>
      </c>
      <c r="G125" s="524">
        <v>3744.2750000000001</v>
      </c>
      <c r="H125" s="523">
        <v>2995.3</v>
      </c>
      <c r="I125" s="524">
        <v>14</v>
      </c>
      <c r="J125" s="524">
        <v>35.393999999999998</v>
      </c>
      <c r="K125" s="523">
        <v>30.146000000000001</v>
      </c>
      <c r="L125" s="524">
        <v>0</v>
      </c>
      <c r="M125" s="524">
        <v>0</v>
      </c>
      <c r="N125" s="523">
        <v>0</v>
      </c>
      <c r="O125" s="525">
        <f>SUM(F125:H125)*C125/100+SUM(I125:K125)*D125/100+SUM(L125:N125)*E125/100</f>
        <v>0</v>
      </c>
      <c r="P125" s="463"/>
      <c r="Q125" s="463"/>
      <c r="R125" s="512"/>
      <c r="S125" s="624"/>
      <c r="T125" s="631"/>
      <c r="U125" s="631"/>
      <c r="V125" s="631"/>
      <c r="W125" s="631"/>
      <c r="X125" s="631"/>
      <c r="Y125" s="631"/>
      <c r="Z125" s="631"/>
      <c r="AA125" s="631"/>
      <c r="AB125" s="631"/>
      <c r="AC125" s="631"/>
      <c r="AD125" s="631"/>
      <c r="AE125" s="631"/>
      <c r="AF125" s="631"/>
      <c r="AG125" s="631"/>
      <c r="AH125" s="631"/>
      <c r="AI125" s="631"/>
      <c r="AJ125" s="631"/>
      <c r="AK125" s="631"/>
      <c r="AL125" s="631"/>
      <c r="AM125" s="631"/>
      <c r="AN125" s="631"/>
      <c r="AO125" s="631"/>
      <c r="AP125" s="631"/>
      <c r="AQ125" s="631"/>
      <c r="AR125" s="631"/>
      <c r="AS125" s="631"/>
      <c r="AT125" s="631"/>
      <c r="AU125" s="631"/>
      <c r="AV125" s="631"/>
      <c r="AW125" s="631"/>
      <c r="AX125" s="631"/>
      <c r="AY125" s="631"/>
      <c r="AZ125" s="631"/>
      <c r="BA125" s="631"/>
      <c r="BB125" s="631"/>
      <c r="BC125" s="631"/>
      <c r="BD125" s="631"/>
      <c r="BE125" s="631"/>
      <c r="BF125" s="631"/>
      <c r="BG125" s="631"/>
      <c r="BH125" s="631"/>
      <c r="BI125" s="631"/>
      <c r="BJ125" s="631"/>
      <c r="BK125" s="631"/>
      <c r="BL125" s="631"/>
      <c r="BM125" s="631"/>
      <c r="BN125" s="631"/>
      <c r="BO125" s="631"/>
      <c r="BP125" s="631"/>
      <c r="BQ125" s="631"/>
      <c r="BR125" s="631"/>
      <c r="BS125" s="631"/>
      <c r="BT125" s="631"/>
      <c r="BU125" s="631"/>
      <c r="BV125" s="631"/>
      <c r="BW125" s="631"/>
      <c r="BX125" s="631"/>
      <c r="BY125" s="631"/>
      <c r="BZ125" s="631"/>
      <c r="CA125" s="631"/>
      <c r="CB125" s="631"/>
      <c r="CC125" s="631"/>
      <c r="CD125" s="631"/>
      <c r="CE125" s="631"/>
      <c r="CF125" s="631"/>
      <c r="CG125" s="631"/>
      <c r="CH125" s="631"/>
      <c r="CI125" s="631"/>
      <c r="CJ125" s="631"/>
      <c r="CK125" s="631"/>
      <c r="CL125" s="631"/>
      <c r="CM125" s="631"/>
      <c r="CN125" s="631"/>
      <c r="CO125" s="631"/>
      <c r="CP125" s="631"/>
      <c r="CQ125" s="631"/>
      <c r="CR125" s="631"/>
      <c r="CS125" s="631"/>
      <c r="CT125" s="631"/>
      <c r="CU125" s="631"/>
      <c r="CV125" s="631"/>
      <c r="CW125" s="631"/>
      <c r="CX125" s="631"/>
      <c r="CY125" s="631"/>
      <c r="CZ125" s="631"/>
      <c r="DA125" s="631"/>
      <c r="DB125" s="631"/>
      <c r="DC125" s="631"/>
      <c r="DD125" s="631"/>
      <c r="DE125" s="631"/>
      <c r="DF125" s="631"/>
      <c r="DG125" s="631"/>
      <c r="DH125" s="631"/>
      <c r="DI125" s="631"/>
      <c r="DJ125" s="631"/>
      <c r="DK125" s="631"/>
      <c r="DL125" s="631"/>
      <c r="DM125" s="631"/>
      <c r="DN125" s="631"/>
      <c r="DO125" s="631"/>
      <c r="DP125" s="631"/>
      <c r="DQ125" s="631"/>
      <c r="DR125" s="631"/>
      <c r="DS125" s="631"/>
      <c r="DT125" s="631"/>
      <c r="DU125" s="631"/>
      <c r="DV125" s="631"/>
      <c r="DW125" s="631"/>
      <c r="DX125" s="631"/>
      <c r="DY125" s="631"/>
      <c r="DZ125" s="631"/>
      <c r="EA125" s="631"/>
      <c r="EB125" s="631"/>
      <c r="EC125" s="631"/>
      <c r="ED125" s="631"/>
      <c r="EE125" s="631"/>
      <c r="EF125" s="631"/>
      <c r="EG125" s="631"/>
      <c r="EH125" s="631"/>
      <c r="EI125" s="631"/>
      <c r="EJ125" s="631"/>
      <c r="EK125" s="631"/>
      <c r="EL125" s="631"/>
      <c r="EM125" s="631"/>
      <c r="EN125" s="631"/>
      <c r="EO125" s="631"/>
      <c r="EP125" s="631"/>
    </row>
    <row r="126" spans="1:146" ht="25.5" customHeight="1">
      <c r="A126" s="15"/>
      <c r="B126" s="621" t="s">
        <v>256</v>
      </c>
      <c r="C126" s="620"/>
      <c r="D126" s="620"/>
      <c r="E126" s="620"/>
      <c r="F126" s="518"/>
      <c r="G126" s="518"/>
      <c r="H126" s="518"/>
      <c r="I126" s="518"/>
      <c r="J126" s="518"/>
      <c r="K126" s="518"/>
      <c r="L126" s="518"/>
      <c r="M126" s="518"/>
      <c r="N126" s="518"/>
      <c r="O126" s="519">
        <f>O127+O128</f>
        <v>2180.8552990000003</v>
      </c>
      <c r="P126" s="517">
        <v>0</v>
      </c>
      <c r="Q126" s="622">
        <v>5322.8</v>
      </c>
      <c r="R126" s="512">
        <f>O126-P126-Q126</f>
        <v>-3141.9447009999999</v>
      </c>
      <c r="S126" s="623"/>
      <c r="T126" s="631"/>
      <c r="U126" s="631"/>
      <c r="V126" s="631"/>
      <c r="W126" s="631"/>
      <c r="X126" s="631"/>
      <c r="Y126" s="631"/>
      <c r="Z126" s="631"/>
      <c r="AA126" s="631"/>
      <c r="AB126" s="631"/>
      <c r="AC126" s="631"/>
      <c r="AD126" s="631"/>
      <c r="AE126" s="631"/>
      <c r="AF126" s="631"/>
      <c r="AG126" s="631"/>
      <c r="AH126" s="631"/>
      <c r="AI126" s="631"/>
      <c r="AJ126" s="631"/>
      <c r="AK126" s="631"/>
      <c r="AL126" s="631"/>
      <c r="AM126" s="631"/>
      <c r="AN126" s="631"/>
      <c r="AO126" s="631"/>
      <c r="AP126" s="631"/>
      <c r="AQ126" s="631"/>
      <c r="AR126" s="631"/>
      <c r="AS126" s="631"/>
      <c r="AT126" s="631"/>
      <c r="AU126" s="631"/>
      <c r="AV126" s="631"/>
      <c r="AW126" s="631"/>
      <c r="AX126" s="631"/>
      <c r="AY126" s="631"/>
      <c r="AZ126" s="631"/>
      <c r="BA126" s="631"/>
      <c r="BB126" s="631"/>
      <c r="BC126" s="631"/>
      <c r="BD126" s="631"/>
      <c r="BE126" s="631"/>
      <c r="BF126" s="631"/>
      <c r="BG126" s="631"/>
      <c r="BH126" s="631"/>
      <c r="BI126" s="631"/>
      <c r="BJ126" s="631"/>
      <c r="BK126" s="631"/>
      <c r="BL126" s="631"/>
      <c r="BM126" s="631"/>
      <c r="BN126" s="631"/>
      <c r="BO126" s="631"/>
      <c r="BP126" s="631"/>
      <c r="BQ126" s="631"/>
      <c r="BR126" s="631"/>
      <c r="BS126" s="631"/>
      <c r="BT126" s="631"/>
      <c r="BU126" s="631"/>
      <c r="BV126" s="631"/>
      <c r="BW126" s="631"/>
      <c r="BX126" s="631"/>
      <c r="BY126" s="631"/>
      <c r="BZ126" s="631"/>
      <c r="CA126" s="631"/>
      <c r="CB126" s="631"/>
      <c r="CC126" s="631"/>
      <c r="CD126" s="631"/>
      <c r="CE126" s="631"/>
      <c r="CF126" s="631"/>
      <c r="CG126" s="631"/>
      <c r="CH126" s="631"/>
      <c r="CI126" s="631"/>
      <c r="CJ126" s="631"/>
      <c r="CK126" s="631"/>
      <c r="CL126" s="631"/>
      <c r="CM126" s="631"/>
      <c r="CN126" s="631"/>
      <c r="CO126" s="631"/>
      <c r="CP126" s="631"/>
      <c r="CQ126" s="631"/>
      <c r="CR126" s="631"/>
      <c r="CS126" s="631"/>
      <c r="CT126" s="631"/>
      <c r="CU126" s="631"/>
      <c r="CV126" s="631"/>
      <c r="CW126" s="631"/>
      <c r="CX126" s="631"/>
      <c r="CY126" s="631"/>
      <c r="CZ126" s="631"/>
      <c r="DA126" s="631"/>
      <c r="DB126" s="631"/>
      <c r="DC126" s="631"/>
      <c r="DD126" s="631"/>
      <c r="DE126" s="631"/>
      <c r="DF126" s="631"/>
      <c r="DG126" s="631"/>
      <c r="DH126" s="631"/>
      <c r="DI126" s="631"/>
      <c r="DJ126" s="631"/>
      <c r="DK126" s="631"/>
      <c r="DL126" s="631"/>
      <c r="DM126" s="631"/>
      <c r="DN126" s="631"/>
      <c r="DO126" s="631"/>
      <c r="DP126" s="631"/>
      <c r="DQ126" s="631"/>
      <c r="DR126" s="631"/>
      <c r="DS126" s="631"/>
      <c r="DT126" s="631"/>
      <c r="DU126" s="631"/>
      <c r="DV126" s="631"/>
      <c r="DW126" s="631"/>
      <c r="DX126" s="631"/>
      <c r="DY126" s="631"/>
      <c r="DZ126" s="631"/>
      <c r="EA126" s="631"/>
      <c r="EB126" s="631"/>
      <c r="EC126" s="631"/>
      <c r="ED126" s="631"/>
      <c r="EE126" s="631"/>
      <c r="EF126" s="631"/>
      <c r="EG126" s="631"/>
      <c r="EH126" s="631"/>
      <c r="EI126" s="631"/>
      <c r="EJ126" s="631"/>
      <c r="EK126" s="631"/>
      <c r="EL126" s="631"/>
      <c r="EM126" s="631"/>
      <c r="EN126" s="631"/>
      <c r="EO126" s="631"/>
      <c r="EP126" s="631"/>
    </row>
    <row r="127" spans="1:146" ht="25.5" customHeight="1">
      <c r="A127" s="15"/>
      <c r="B127" s="520" t="s">
        <v>249</v>
      </c>
      <c r="C127" s="548">
        <v>7</v>
      </c>
      <c r="D127" s="548">
        <v>0</v>
      </c>
      <c r="E127" s="548">
        <v>0</v>
      </c>
      <c r="F127" s="524">
        <v>1979.2322999999999</v>
      </c>
      <c r="G127" s="524">
        <v>5816.5684000000001</v>
      </c>
      <c r="H127" s="524">
        <v>2152.9</v>
      </c>
      <c r="I127" s="524">
        <v>84014.182400000005</v>
      </c>
      <c r="J127" s="524">
        <v>112355.5</v>
      </c>
      <c r="K127" s="524">
        <v>95584</v>
      </c>
      <c r="L127" s="524">
        <v>0</v>
      </c>
      <c r="M127" s="524">
        <v>0</v>
      </c>
      <c r="N127" s="523">
        <v>0</v>
      </c>
      <c r="O127" s="525">
        <f>SUM(F127:H127)*C127/100+SUM(I127:K127)*D127/100+SUM(L127:N127)*E127/100</f>
        <v>696.40904899999998</v>
      </c>
      <c r="P127" s="463"/>
      <c r="Q127" s="463"/>
      <c r="R127" s="512"/>
      <c r="T127" s="631"/>
      <c r="U127" s="631"/>
      <c r="V127" s="631"/>
      <c r="W127" s="631"/>
      <c r="X127" s="631"/>
      <c r="Y127" s="631"/>
      <c r="Z127" s="631"/>
      <c r="AA127" s="631"/>
      <c r="AB127" s="631"/>
      <c r="AC127" s="631"/>
      <c r="AD127" s="631"/>
      <c r="AE127" s="631"/>
      <c r="AF127" s="631"/>
      <c r="AG127" s="631"/>
      <c r="AH127" s="631"/>
      <c r="AI127" s="631"/>
      <c r="AJ127" s="631"/>
      <c r="AK127" s="631"/>
      <c r="AL127" s="631"/>
      <c r="AM127" s="631"/>
      <c r="AN127" s="631"/>
      <c r="AO127" s="631"/>
      <c r="AP127" s="631"/>
      <c r="AQ127" s="631"/>
      <c r="AR127" s="631"/>
      <c r="AS127" s="631"/>
      <c r="AT127" s="631"/>
      <c r="AU127" s="631"/>
      <c r="AV127" s="631"/>
      <c r="AW127" s="631"/>
      <c r="AX127" s="631"/>
      <c r="AY127" s="631"/>
      <c r="AZ127" s="631"/>
      <c r="BA127" s="631"/>
      <c r="BB127" s="631"/>
      <c r="BC127" s="631"/>
      <c r="BD127" s="631"/>
      <c r="BE127" s="631"/>
      <c r="BF127" s="631"/>
      <c r="BG127" s="631"/>
      <c r="BH127" s="631"/>
      <c r="BI127" s="631"/>
      <c r="BJ127" s="631"/>
      <c r="BK127" s="631"/>
      <c r="BL127" s="631"/>
      <c r="BM127" s="631"/>
      <c r="BN127" s="631"/>
      <c r="BO127" s="631"/>
      <c r="BP127" s="631"/>
      <c r="BQ127" s="631"/>
      <c r="BR127" s="631"/>
      <c r="BS127" s="631"/>
      <c r="BT127" s="631"/>
      <c r="BU127" s="631"/>
      <c r="BV127" s="631"/>
      <c r="BW127" s="631"/>
      <c r="BX127" s="631"/>
      <c r="BY127" s="631"/>
      <c r="BZ127" s="631"/>
      <c r="CA127" s="631"/>
      <c r="CB127" s="631"/>
      <c r="CC127" s="631"/>
      <c r="CD127" s="631"/>
      <c r="CE127" s="631"/>
      <c r="CF127" s="631"/>
      <c r="CG127" s="631"/>
      <c r="CH127" s="631"/>
      <c r="CI127" s="631"/>
      <c r="CJ127" s="631"/>
      <c r="CK127" s="631"/>
      <c r="CL127" s="631"/>
      <c r="CM127" s="631"/>
      <c r="CN127" s="631"/>
      <c r="CO127" s="631"/>
      <c r="CP127" s="631"/>
      <c r="CQ127" s="631"/>
      <c r="CR127" s="631"/>
      <c r="CS127" s="631"/>
      <c r="CT127" s="631"/>
      <c r="CU127" s="631"/>
      <c r="CV127" s="631"/>
      <c r="CW127" s="631"/>
      <c r="CX127" s="631"/>
      <c r="CY127" s="631"/>
      <c r="CZ127" s="631"/>
      <c r="DA127" s="631"/>
      <c r="DB127" s="631"/>
      <c r="DC127" s="631"/>
      <c r="DD127" s="631"/>
      <c r="DE127" s="631"/>
      <c r="DF127" s="631"/>
      <c r="DG127" s="631"/>
      <c r="DH127" s="631"/>
      <c r="DI127" s="631"/>
      <c r="DJ127" s="631"/>
      <c r="DK127" s="631"/>
      <c r="DL127" s="631"/>
      <c r="DM127" s="631"/>
      <c r="DN127" s="631"/>
      <c r="DO127" s="631"/>
      <c r="DP127" s="631"/>
      <c r="DQ127" s="631"/>
      <c r="DR127" s="631"/>
      <c r="DS127" s="631"/>
      <c r="DT127" s="631"/>
      <c r="DU127" s="631"/>
      <c r="DV127" s="631"/>
      <c r="DW127" s="631"/>
      <c r="DX127" s="631"/>
      <c r="DY127" s="631"/>
      <c r="DZ127" s="631"/>
      <c r="EA127" s="631"/>
      <c r="EB127" s="631"/>
      <c r="EC127" s="631"/>
      <c r="ED127" s="631"/>
      <c r="EE127" s="631"/>
      <c r="EF127" s="631"/>
      <c r="EG127" s="631"/>
      <c r="EH127" s="631"/>
      <c r="EI127" s="631"/>
      <c r="EJ127" s="631"/>
      <c r="EK127" s="631"/>
      <c r="EL127" s="631"/>
      <c r="EM127" s="631"/>
      <c r="EN127" s="631"/>
      <c r="EO127" s="631"/>
      <c r="EP127" s="631"/>
    </row>
    <row r="128" spans="1:146" ht="30">
      <c r="A128" s="15"/>
      <c r="B128" s="542" t="s">
        <v>72</v>
      </c>
      <c r="C128" s="546">
        <v>19</v>
      </c>
      <c r="D128" s="546">
        <v>0</v>
      </c>
      <c r="E128" s="546">
        <v>0</v>
      </c>
      <c r="F128" s="544">
        <v>3744.2750000000001</v>
      </c>
      <c r="G128" s="544">
        <v>2995.3</v>
      </c>
      <c r="H128" s="544">
        <v>1073.3</v>
      </c>
      <c r="I128" s="544">
        <v>35.393999999999998</v>
      </c>
      <c r="J128" s="544">
        <v>30.1</v>
      </c>
      <c r="K128" s="544">
        <v>361</v>
      </c>
      <c r="L128" s="544">
        <v>0</v>
      </c>
      <c r="M128" s="544">
        <v>0</v>
      </c>
      <c r="N128" s="545">
        <v>0</v>
      </c>
      <c r="O128" s="546">
        <f>SUM(F128:H128)*C128/100+SUM(I128:K128)*D128/100+SUM(L128:N128)*E128/100</f>
        <v>1484.4462500000002</v>
      </c>
      <c r="P128" s="463"/>
      <c r="Q128" s="463"/>
      <c r="R128" s="505"/>
      <c r="T128" s="631"/>
      <c r="U128" s="631"/>
      <c r="V128" s="631"/>
      <c r="W128" s="631"/>
      <c r="X128" s="631"/>
      <c r="Y128" s="631"/>
      <c r="Z128" s="631"/>
      <c r="AA128" s="631"/>
      <c r="AB128" s="631"/>
      <c r="AC128" s="631"/>
      <c r="AD128" s="631"/>
      <c r="AE128" s="631"/>
      <c r="AF128" s="631"/>
      <c r="AG128" s="631"/>
      <c r="AH128" s="631"/>
      <c r="AI128" s="631"/>
      <c r="AJ128" s="631"/>
      <c r="AK128" s="631"/>
      <c r="AL128" s="631"/>
      <c r="AM128" s="631"/>
      <c r="AN128" s="631"/>
      <c r="AO128" s="631"/>
      <c r="AP128" s="631"/>
      <c r="AQ128" s="631"/>
      <c r="AR128" s="631"/>
      <c r="AS128" s="631"/>
      <c r="AT128" s="631"/>
      <c r="AU128" s="631"/>
      <c r="AV128" s="631"/>
      <c r="AW128" s="631"/>
      <c r="AX128" s="631"/>
      <c r="AY128" s="631"/>
      <c r="AZ128" s="631"/>
      <c r="BA128" s="631"/>
      <c r="BB128" s="631"/>
      <c r="BC128" s="631"/>
      <c r="BD128" s="631"/>
      <c r="BE128" s="631"/>
      <c r="BF128" s="631"/>
      <c r="BG128" s="631"/>
      <c r="BH128" s="631"/>
      <c r="BI128" s="631"/>
      <c r="BJ128" s="631"/>
      <c r="BK128" s="631"/>
      <c r="BL128" s="631"/>
      <c r="BM128" s="631"/>
      <c r="BN128" s="631"/>
      <c r="BO128" s="631"/>
      <c r="BP128" s="631"/>
      <c r="BQ128" s="631"/>
      <c r="BR128" s="631"/>
      <c r="BS128" s="631"/>
      <c r="BT128" s="631"/>
      <c r="BU128" s="631"/>
      <c r="BV128" s="631"/>
      <c r="BW128" s="631"/>
      <c r="BX128" s="631"/>
      <c r="BY128" s="631"/>
      <c r="BZ128" s="631"/>
      <c r="CA128" s="631"/>
      <c r="CB128" s="631"/>
      <c r="CC128" s="631"/>
      <c r="CD128" s="631"/>
      <c r="CE128" s="631"/>
      <c r="CF128" s="631"/>
      <c r="CG128" s="631"/>
      <c r="CH128" s="631"/>
      <c r="CI128" s="631"/>
      <c r="CJ128" s="631"/>
      <c r="CK128" s="631"/>
      <c r="CL128" s="631"/>
      <c r="CM128" s="631"/>
      <c r="CN128" s="631"/>
      <c r="CO128" s="631"/>
      <c r="CP128" s="631"/>
      <c r="CQ128" s="631"/>
      <c r="CR128" s="631"/>
      <c r="CS128" s="631"/>
      <c r="CT128" s="631"/>
      <c r="CU128" s="631"/>
      <c r="CV128" s="631"/>
      <c r="CW128" s="631"/>
      <c r="CX128" s="631"/>
      <c r="CY128" s="631"/>
      <c r="CZ128" s="631"/>
      <c r="DA128" s="631"/>
      <c r="DB128" s="631"/>
      <c r="DC128" s="631"/>
      <c r="DD128" s="631"/>
      <c r="DE128" s="631"/>
      <c r="DF128" s="631"/>
      <c r="DG128" s="631"/>
      <c r="DH128" s="631"/>
      <c r="DI128" s="631"/>
      <c r="DJ128" s="631"/>
      <c r="DK128" s="631"/>
      <c r="DL128" s="631"/>
      <c r="DM128" s="631"/>
      <c r="DN128" s="631"/>
      <c r="DO128" s="631"/>
      <c r="DP128" s="631"/>
      <c r="DQ128" s="631"/>
      <c r="DR128" s="631"/>
      <c r="DS128" s="631"/>
      <c r="DT128" s="631"/>
      <c r="DU128" s="631"/>
      <c r="DV128" s="631"/>
      <c r="DW128" s="631"/>
      <c r="DX128" s="631"/>
      <c r="DY128" s="631"/>
      <c r="DZ128" s="631"/>
      <c r="EA128" s="631"/>
      <c r="EB128" s="631"/>
      <c r="EC128" s="631"/>
      <c r="ED128" s="631"/>
      <c r="EE128" s="631"/>
      <c r="EF128" s="631"/>
      <c r="EG128" s="631"/>
      <c r="EH128" s="631"/>
      <c r="EI128" s="631"/>
      <c r="EJ128" s="631"/>
      <c r="EK128" s="631"/>
      <c r="EL128" s="631"/>
      <c r="EM128" s="631"/>
      <c r="EN128" s="631"/>
      <c r="EO128" s="631"/>
      <c r="EP128" s="631"/>
    </row>
    <row r="129" spans="1:146" ht="25.5" customHeight="1">
      <c r="A129" s="15"/>
      <c r="Q129" s="638"/>
      <c r="R129" s="1009"/>
      <c r="S129" s="1005">
        <f>SUM(S8:S128)</f>
        <v>323255.40834700002</v>
      </c>
      <c r="T129" s="631"/>
      <c r="U129" s="631"/>
      <c r="V129" s="631"/>
      <c r="W129" s="631"/>
      <c r="X129" s="631"/>
      <c r="Y129" s="631"/>
      <c r="Z129" s="631"/>
      <c r="AA129" s="631"/>
      <c r="AB129" s="631"/>
      <c r="AC129" s="631"/>
      <c r="AD129" s="631"/>
      <c r="AE129" s="631"/>
      <c r="AF129" s="631"/>
      <c r="AG129" s="631"/>
      <c r="AH129" s="631"/>
      <c r="AI129" s="631"/>
      <c r="AJ129" s="631"/>
      <c r="AK129" s="631"/>
      <c r="AL129" s="631"/>
      <c r="AM129" s="631"/>
      <c r="AN129" s="631"/>
      <c r="AO129" s="631"/>
      <c r="AP129" s="631"/>
      <c r="AQ129" s="631"/>
      <c r="AR129" s="631"/>
      <c r="AS129" s="631"/>
      <c r="AT129" s="631"/>
      <c r="AU129" s="631"/>
      <c r="AV129" s="631"/>
      <c r="AW129" s="631"/>
      <c r="AX129" s="631"/>
      <c r="AY129" s="631"/>
      <c r="AZ129" s="631"/>
      <c r="BA129" s="631"/>
      <c r="BB129" s="631"/>
      <c r="BC129" s="631"/>
      <c r="BD129" s="631"/>
      <c r="BE129" s="631"/>
      <c r="BF129" s="631"/>
      <c r="BG129" s="631"/>
      <c r="BH129" s="631"/>
      <c r="BI129" s="631"/>
      <c r="BJ129" s="631"/>
      <c r="BK129" s="631"/>
      <c r="BL129" s="631"/>
      <c r="BM129" s="631"/>
      <c r="BN129" s="631"/>
      <c r="BO129" s="631"/>
      <c r="BP129" s="631"/>
      <c r="BQ129" s="631"/>
      <c r="BR129" s="631"/>
      <c r="BS129" s="631"/>
      <c r="BT129" s="631"/>
      <c r="BU129" s="631"/>
      <c r="BV129" s="631"/>
      <c r="BW129" s="631"/>
      <c r="BX129" s="631"/>
      <c r="BY129" s="631"/>
      <c r="BZ129" s="631"/>
      <c r="CA129" s="631"/>
      <c r="CB129" s="631"/>
      <c r="CC129" s="631"/>
      <c r="CD129" s="631"/>
      <c r="CE129" s="631"/>
      <c r="CF129" s="631"/>
      <c r="CG129" s="631"/>
      <c r="CH129" s="631"/>
      <c r="CI129" s="631"/>
      <c r="CJ129" s="631"/>
      <c r="CK129" s="631"/>
      <c r="CL129" s="631"/>
      <c r="CM129" s="631"/>
      <c r="CN129" s="631"/>
      <c r="CO129" s="631"/>
      <c r="CP129" s="631"/>
      <c r="CQ129" s="631"/>
      <c r="CR129" s="631"/>
      <c r="CS129" s="631"/>
      <c r="CT129" s="631"/>
      <c r="CU129" s="631"/>
      <c r="CV129" s="631"/>
      <c r="CW129" s="631"/>
      <c r="CX129" s="631"/>
      <c r="CY129" s="631"/>
      <c r="CZ129" s="631"/>
      <c r="DA129" s="631"/>
      <c r="DB129" s="631"/>
      <c r="DC129" s="631"/>
      <c r="DD129" s="631"/>
      <c r="DE129" s="631"/>
      <c r="DF129" s="631"/>
      <c r="DG129" s="631"/>
      <c r="DH129" s="631"/>
      <c r="DI129" s="631"/>
      <c r="DJ129" s="631"/>
      <c r="DK129" s="631"/>
      <c r="DL129" s="631"/>
      <c r="DM129" s="631"/>
      <c r="DN129" s="631"/>
      <c r="DO129" s="631"/>
      <c r="DP129" s="631"/>
      <c r="DQ129" s="631"/>
      <c r="DR129" s="631"/>
      <c r="DS129" s="631"/>
      <c r="DT129" s="631"/>
      <c r="DU129" s="631"/>
      <c r="DV129" s="631"/>
      <c r="DW129" s="631"/>
      <c r="DX129" s="631"/>
      <c r="DY129" s="631"/>
      <c r="DZ129" s="631"/>
      <c r="EA129" s="631"/>
      <c r="EB129" s="631"/>
      <c r="EC129" s="631"/>
      <c r="ED129" s="631"/>
      <c r="EE129" s="631"/>
      <c r="EF129" s="631"/>
      <c r="EG129" s="631"/>
      <c r="EH129" s="631"/>
      <c r="EI129" s="631"/>
      <c r="EJ129" s="631"/>
      <c r="EK129" s="631"/>
      <c r="EL129" s="631"/>
      <c r="EM129" s="631"/>
      <c r="EN129" s="631"/>
      <c r="EO129" s="631"/>
      <c r="EP129" s="631"/>
    </row>
    <row r="130" spans="1:146" ht="25.5" customHeight="1">
      <c r="A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631"/>
      <c r="R130" s="1010"/>
      <c r="S130" s="1006"/>
      <c r="T130" s="631"/>
      <c r="U130" s="631"/>
      <c r="V130" s="631"/>
      <c r="W130" s="631"/>
      <c r="X130" s="631"/>
      <c r="Y130" s="631"/>
      <c r="Z130" s="631"/>
      <c r="AA130" s="631"/>
      <c r="AB130" s="631"/>
      <c r="AC130" s="631"/>
      <c r="AD130" s="631"/>
      <c r="AE130" s="631"/>
      <c r="AF130" s="631"/>
      <c r="AG130" s="631"/>
      <c r="AH130" s="631"/>
      <c r="AI130" s="631"/>
      <c r="AJ130" s="631"/>
      <c r="AK130" s="631"/>
      <c r="AL130" s="631"/>
      <c r="AM130" s="631"/>
      <c r="AN130" s="631"/>
      <c r="AO130" s="631"/>
      <c r="AP130" s="631"/>
      <c r="AQ130" s="631"/>
      <c r="AR130" s="631"/>
      <c r="AS130" s="631"/>
      <c r="AT130" s="631"/>
      <c r="AU130" s="631"/>
      <c r="AV130" s="631"/>
      <c r="AW130" s="631"/>
      <c r="AX130" s="631"/>
      <c r="AY130" s="631"/>
      <c r="AZ130" s="631"/>
      <c r="BA130" s="631"/>
      <c r="BB130" s="631"/>
      <c r="BC130" s="631"/>
      <c r="BD130" s="631"/>
      <c r="BE130" s="631"/>
      <c r="BF130" s="631"/>
      <c r="BG130" s="631"/>
      <c r="BH130" s="631"/>
      <c r="BI130" s="631"/>
      <c r="BJ130" s="631"/>
      <c r="BK130" s="631"/>
      <c r="BL130" s="631"/>
      <c r="BM130" s="631"/>
      <c r="BN130" s="631"/>
      <c r="BO130" s="631"/>
      <c r="BP130" s="631"/>
      <c r="BQ130" s="631"/>
      <c r="BR130" s="631"/>
      <c r="BS130" s="631"/>
      <c r="BT130" s="631"/>
      <c r="BU130" s="631"/>
      <c r="BV130" s="631"/>
      <c r="BW130" s="631"/>
      <c r="BX130" s="631"/>
      <c r="BY130" s="631"/>
      <c r="BZ130" s="631"/>
      <c r="CA130" s="631"/>
      <c r="CB130" s="631"/>
      <c r="CC130" s="631"/>
      <c r="CD130" s="631"/>
      <c r="CE130" s="631"/>
      <c r="CF130" s="631"/>
      <c r="CG130" s="631"/>
      <c r="CH130" s="631"/>
      <c r="CI130" s="631"/>
      <c r="CJ130" s="631"/>
      <c r="CK130" s="631"/>
      <c r="CL130" s="631"/>
      <c r="CM130" s="631"/>
      <c r="CN130" s="631"/>
      <c r="CO130" s="631"/>
      <c r="CP130" s="631"/>
      <c r="CQ130" s="631"/>
      <c r="CR130" s="631"/>
      <c r="CS130" s="631"/>
      <c r="CT130" s="631"/>
      <c r="CU130" s="631"/>
      <c r="CV130" s="631"/>
      <c r="CW130" s="631"/>
      <c r="CX130" s="631"/>
      <c r="CY130" s="631"/>
      <c r="CZ130" s="631"/>
      <c r="DA130" s="631"/>
      <c r="DB130" s="631"/>
      <c r="DC130" s="631"/>
      <c r="DD130" s="631"/>
      <c r="DE130" s="631"/>
      <c r="DF130" s="631"/>
      <c r="DG130" s="631"/>
      <c r="DH130" s="631"/>
      <c r="DI130" s="631"/>
      <c r="DJ130" s="631"/>
      <c r="DK130" s="631"/>
      <c r="DL130" s="631"/>
      <c r="DM130" s="631"/>
      <c r="DN130" s="631"/>
      <c r="DO130" s="631"/>
      <c r="DP130" s="631"/>
      <c r="DQ130" s="631"/>
      <c r="DR130" s="631"/>
      <c r="DS130" s="631"/>
      <c r="DT130" s="631"/>
      <c r="DU130" s="631"/>
      <c r="DV130" s="631"/>
      <c r="DW130" s="631"/>
      <c r="DX130" s="631"/>
      <c r="DY130" s="631"/>
      <c r="DZ130" s="631"/>
      <c r="EA130" s="631"/>
      <c r="EB130" s="631"/>
      <c r="EC130" s="631"/>
      <c r="ED130" s="631"/>
      <c r="EE130" s="631"/>
      <c r="EF130" s="631"/>
      <c r="EG130" s="631"/>
      <c r="EH130" s="631"/>
      <c r="EI130" s="631"/>
      <c r="EJ130" s="631"/>
      <c r="EK130" s="631"/>
      <c r="EL130" s="631"/>
      <c r="EM130" s="631"/>
      <c r="EN130" s="631"/>
      <c r="EO130" s="631"/>
      <c r="EP130" s="631"/>
    </row>
    <row r="131" spans="1:146" ht="15">
      <c r="A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631"/>
      <c r="R131" s="631"/>
      <c r="S131" s="631"/>
      <c r="T131" s="631"/>
      <c r="U131" s="631"/>
      <c r="V131" s="631"/>
      <c r="W131" s="631"/>
      <c r="X131" s="631"/>
      <c r="Y131" s="631"/>
      <c r="Z131" s="631"/>
      <c r="AA131" s="631"/>
      <c r="AB131" s="631"/>
      <c r="AC131" s="631"/>
      <c r="AD131" s="631"/>
      <c r="AE131" s="631"/>
      <c r="AF131" s="631"/>
      <c r="AG131" s="631"/>
      <c r="AH131" s="631"/>
      <c r="AI131" s="631"/>
      <c r="AJ131" s="631"/>
      <c r="AK131" s="631"/>
      <c r="AL131" s="631"/>
      <c r="AM131" s="631"/>
      <c r="AN131" s="631"/>
      <c r="AO131" s="631"/>
      <c r="AP131" s="631"/>
      <c r="AQ131" s="631"/>
      <c r="AR131" s="631"/>
      <c r="AS131" s="631"/>
      <c r="AT131" s="631"/>
      <c r="AU131" s="631"/>
      <c r="AV131" s="631"/>
      <c r="AW131" s="631"/>
      <c r="AX131" s="631"/>
      <c r="AY131" s="631"/>
      <c r="AZ131" s="631"/>
      <c r="BA131" s="631"/>
      <c r="BB131" s="631"/>
      <c r="BC131" s="631"/>
      <c r="BD131" s="631"/>
      <c r="BE131" s="631"/>
      <c r="BF131" s="631"/>
      <c r="BG131" s="631"/>
      <c r="BH131" s="631"/>
      <c r="BI131" s="631"/>
      <c r="BJ131" s="631"/>
      <c r="BK131" s="631"/>
      <c r="BL131" s="631"/>
      <c r="BM131" s="631"/>
      <c r="BN131" s="631"/>
      <c r="BO131" s="631"/>
      <c r="BP131" s="631"/>
      <c r="BQ131" s="631"/>
      <c r="BR131" s="631"/>
      <c r="BS131" s="631"/>
      <c r="BT131" s="631"/>
      <c r="BU131" s="631"/>
      <c r="BV131" s="631"/>
      <c r="BW131" s="631"/>
      <c r="BX131" s="631"/>
      <c r="BY131" s="631"/>
      <c r="BZ131" s="631"/>
      <c r="CA131" s="631"/>
      <c r="CB131" s="631"/>
      <c r="CC131" s="631"/>
      <c r="CD131" s="631"/>
      <c r="CE131" s="631"/>
      <c r="CF131" s="631"/>
      <c r="CG131" s="631"/>
      <c r="CH131" s="631"/>
      <c r="CI131" s="631"/>
      <c r="CJ131" s="631"/>
      <c r="CK131" s="631"/>
      <c r="CL131" s="631"/>
      <c r="CM131" s="631"/>
      <c r="CN131" s="631"/>
      <c r="CO131" s="631"/>
      <c r="CP131" s="631"/>
      <c r="CQ131" s="631"/>
      <c r="CR131" s="631"/>
      <c r="CS131" s="631"/>
      <c r="CT131" s="631"/>
      <c r="CU131" s="631"/>
      <c r="CV131" s="631"/>
      <c r="CW131" s="631"/>
      <c r="CX131" s="631"/>
      <c r="CY131" s="631"/>
      <c r="CZ131" s="631"/>
      <c r="DA131" s="631"/>
      <c r="DB131" s="631"/>
      <c r="DC131" s="631"/>
      <c r="DD131" s="631"/>
      <c r="DE131" s="631"/>
      <c r="DF131" s="631"/>
      <c r="DG131" s="631"/>
      <c r="DH131" s="631"/>
      <c r="DI131" s="631"/>
      <c r="DJ131" s="631"/>
      <c r="DK131" s="631"/>
      <c r="DL131" s="631"/>
      <c r="DM131" s="631"/>
      <c r="DN131" s="631"/>
      <c r="DO131" s="631"/>
      <c r="DP131" s="631"/>
      <c r="DQ131" s="631"/>
      <c r="DR131" s="631"/>
      <c r="DS131" s="631"/>
      <c r="DT131" s="631"/>
      <c r="DU131" s="631"/>
      <c r="DV131" s="631"/>
      <c r="DW131" s="631"/>
      <c r="DX131" s="631"/>
      <c r="DY131" s="631"/>
      <c r="DZ131" s="631"/>
      <c r="EA131" s="631"/>
      <c r="EB131" s="631"/>
      <c r="EC131" s="631"/>
      <c r="ED131" s="631"/>
      <c r="EE131" s="631"/>
      <c r="EF131" s="631"/>
      <c r="EG131" s="631"/>
      <c r="EH131" s="631"/>
      <c r="EI131" s="631"/>
      <c r="EJ131" s="631"/>
      <c r="EK131" s="631"/>
      <c r="EL131" s="631"/>
      <c r="EM131" s="631"/>
      <c r="EN131" s="631"/>
      <c r="EO131" s="631"/>
      <c r="EP131" s="631"/>
    </row>
    <row r="132" spans="1:146">
      <c r="Q132" s="638"/>
      <c r="R132" s="638"/>
      <c r="S132" s="631"/>
      <c r="T132" s="631"/>
      <c r="U132" s="631"/>
      <c r="V132" s="631"/>
      <c r="W132" s="631"/>
      <c r="X132" s="631"/>
      <c r="Y132" s="631"/>
      <c r="Z132" s="631"/>
      <c r="AA132" s="631"/>
      <c r="AB132" s="631"/>
      <c r="AC132" s="631"/>
      <c r="AD132" s="631"/>
      <c r="AE132" s="631"/>
      <c r="AF132" s="631"/>
      <c r="AG132" s="631"/>
      <c r="AH132" s="631"/>
      <c r="AI132" s="631"/>
      <c r="AJ132" s="631"/>
      <c r="AK132" s="631"/>
      <c r="AL132" s="631"/>
      <c r="AM132" s="631"/>
      <c r="AN132" s="631"/>
      <c r="AO132" s="631"/>
      <c r="AP132" s="631"/>
      <c r="AQ132" s="631"/>
      <c r="AR132" s="631"/>
      <c r="AS132" s="631"/>
      <c r="AT132" s="631"/>
      <c r="AU132" s="631"/>
      <c r="AV132" s="631"/>
      <c r="AW132" s="631"/>
      <c r="AX132" s="631"/>
      <c r="AY132" s="631"/>
      <c r="AZ132" s="631"/>
      <c r="BA132" s="631"/>
      <c r="BB132" s="631"/>
      <c r="BC132" s="631"/>
      <c r="BD132" s="631"/>
      <c r="BE132" s="631"/>
      <c r="BF132" s="631"/>
      <c r="BG132" s="631"/>
      <c r="BH132" s="631"/>
      <c r="BI132" s="631"/>
      <c r="BJ132" s="631"/>
      <c r="BK132" s="631"/>
      <c r="BL132" s="631"/>
      <c r="BM132" s="631"/>
      <c r="BN132" s="631"/>
      <c r="BO132" s="631"/>
      <c r="BP132" s="631"/>
      <c r="BQ132" s="631"/>
      <c r="BR132" s="631"/>
      <c r="BS132" s="631"/>
      <c r="BT132" s="631"/>
      <c r="BU132" s="631"/>
      <c r="BV132" s="631"/>
      <c r="BW132" s="631"/>
      <c r="BX132" s="631"/>
      <c r="BY132" s="631"/>
      <c r="BZ132" s="631"/>
      <c r="CA132" s="631"/>
      <c r="CB132" s="631"/>
      <c r="CC132" s="631"/>
      <c r="CD132" s="631"/>
      <c r="CE132" s="631"/>
      <c r="CF132" s="631"/>
      <c r="CG132" s="631"/>
      <c r="CH132" s="631"/>
      <c r="CI132" s="631"/>
      <c r="CJ132" s="631"/>
      <c r="CK132" s="631"/>
      <c r="CL132" s="631"/>
      <c r="CM132" s="631"/>
      <c r="CN132" s="631"/>
      <c r="CO132" s="631"/>
      <c r="CP132" s="631"/>
      <c r="CQ132" s="631"/>
      <c r="CR132" s="631"/>
      <c r="CS132" s="631"/>
      <c r="CT132" s="631"/>
      <c r="CU132" s="631"/>
      <c r="CV132" s="631"/>
      <c r="CW132" s="631"/>
      <c r="CX132" s="631"/>
      <c r="CY132" s="631"/>
      <c r="CZ132" s="631"/>
      <c r="DA132" s="631"/>
      <c r="DB132" s="631"/>
      <c r="DC132" s="631"/>
      <c r="DD132" s="631"/>
      <c r="DE132" s="631"/>
      <c r="DF132" s="631"/>
      <c r="DG132" s="631"/>
      <c r="DH132" s="631"/>
      <c r="DI132" s="631"/>
      <c r="DJ132" s="631"/>
      <c r="DK132" s="631"/>
      <c r="DL132" s="631"/>
      <c r="DM132" s="631"/>
      <c r="DN132" s="631"/>
      <c r="DO132" s="631"/>
      <c r="DP132" s="631"/>
      <c r="DQ132" s="631"/>
      <c r="DR132" s="631"/>
      <c r="DS132" s="631"/>
      <c r="DT132" s="631"/>
      <c r="DU132" s="631"/>
      <c r="DV132" s="631"/>
      <c r="DW132" s="631"/>
      <c r="DX132" s="631"/>
      <c r="DY132" s="631"/>
      <c r="DZ132" s="631"/>
      <c r="EA132" s="631"/>
      <c r="EB132" s="631"/>
      <c r="EC132" s="631"/>
      <c r="ED132" s="631"/>
      <c r="EE132" s="631"/>
      <c r="EF132" s="631"/>
      <c r="EG132" s="631"/>
      <c r="EH132" s="631"/>
      <c r="EI132" s="631"/>
      <c r="EJ132" s="631"/>
      <c r="EK132" s="631"/>
      <c r="EL132" s="631"/>
      <c r="EM132" s="631"/>
      <c r="EN132" s="631"/>
      <c r="EO132" s="631"/>
      <c r="EP132" s="631"/>
    </row>
    <row r="133" spans="1:146">
      <c r="T133" s="631"/>
      <c r="U133" s="631"/>
      <c r="V133" s="631"/>
      <c r="W133" s="631"/>
      <c r="X133" s="631"/>
      <c r="Y133" s="631"/>
      <c r="Z133" s="631"/>
      <c r="AA133" s="631"/>
      <c r="AB133" s="631"/>
      <c r="AC133" s="631"/>
      <c r="AD133" s="631"/>
      <c r="AE133" s="631"/>
      <c r="AF133" s="631"/>
      <c r="AG133" s="631"/>
      <c r="AH133" s="631"/>
      <c r="AI133" s="631"/>
      <c r="AJ133" s="631"/>
      <c r="AK133" s="631"/>
      <c r="AL133" s="631"/>
      <c r="AM133" s="631"/>
      <c r="AN133" s="631"/>
      <c r="AO133" s="631"/>
      <c r="AP133" s="631"/>
      <c r="AQ133" s="631"/>
      <c r="AR133" s="631"/>
      <c r="AS133" s="631"/>
      <c r="AT133" s="631"/>
      <c r="AU133" s="631"/>
      <c r="AV133" s="631"/>
      <c r="AW133" s="631"/>
      <c r="AX133" s="631"/>
      <c r="AY133" s="631"/>
      <c r="AZ133" s="631"/>
      <c r="BA133" s="631"/>
      <c r="BB133" s="631"/>
      <c r="BC133" s="631"/>
      <c r="BD133" s="631"/>
      <c r="BE133" s="631"/>
      <c r="BF133" s="631"/>
      <c r="BG133" s="631"/>
      <c r="BH133" s="631"/>
      <c r="BI133" s="631"/>
      <c r="BJ133" s="631"/>
      <c r="BK133" s="631"/>
      <c r="BL133" s="631"/>
      <c r="BM133" s="631"/>
      <c r="BN133" s="631"/>
      <c r="BO133" s="631"/>
      <c r="BP133" s="631"/>
      <c r="BQ133" s="631"/>
      <c r="BR133" s="631"/>
      <c r="BS133" s="631"/>
      <c r="BT133" s="631"/>
      <c r="BU133" s="631"/>
      <c r="BV133" s="631"/>
      <c r="BW133" s="631"/>
      <c r="BX133" s="631"/>
      <c r="BY133" s="631"/>
      <c r="BZ133" s="631"/>
      <c r="CA133" s="631"/>
      <c r="CB133" s="631"/>
      <c r="CC133" s="631"/>
      <c r="CD133" s="631"/>
      <c r="CE133" s="631"/>
      <c r="CF133" s="631"/>
      <c r="CG133" s="631"/>
      <c r="CH133" s="631"/>
      <c r="CI133" s="631"/>
      <c r="CJ133" s="631"/>
      <c r="CK133" s="631"/>
      <c r="CL133" s="631"/>
      <c r="CM133" s="631"/>
      <c r="CN133" s="631"/>
      <c r="CO133" s="631"/>
      <c r="CP133" s="631"/>
      <c r="CQ133" s="631"/>
      <c r="CR133" s="631"/>
      <c r="CS133" s="631"/>
      <c r="CT133" s="631"/>
      <c r="CU133" s="631"/>
      <c r="CV133" s="631"/>
      <c r="CW133" s="631"/>
      <c r="CX133" s="631"/>
      <c r="CY133" s="631"/>
      <c r="CZ133" s="631"/>
      <c r="DA133" s="631"/>
      <c r="DB133" s="631"/>
      <c r="DC133" s="631"/>
      <c r="DD133" s="631"/>
      <c r="DE133" s="631"/>
      <c r="DF133" s="631"/>
      <c r="DG133" s="631"/>
      <c r="DH133" s="631"/>
      <c r="DI133" s="631"/>
      <c r="DJ133" s="631"/>
      <c r="DK133" s="631"/>
      <c r="DL133" s="631"/>
      <c r="DM133" s="631"/>
      <c r="DN133" s="631"/>
      <c r="DO133" s="631"/>
      <c r="DP133" s="631"/>
      <c r="DQ133" s="631"/>
      <c r="DR133" s="631"/>
      <c r="DS133" s="631"/>
      <c r="DT133" s="631"/>
      <c r="DU133" s="631"/>
      <c r="DV133" s="631"/>
      <c r="DW133" s="631"/>
      <c r="DX133" s="631"/>
      <c r="DY133" s="631"/>
      <c r="DZ133" s="631"/>
      <c r="EA133" s="631"/>
      <c r="EB133" s="631"/>
      <c r="EC133" s="631"/>
      <c r="ED133" s="631"/>
      <c r="EE133" s="631"/>
      <c r="EF133" s="631"/>
      <c r="EG133" s="631"/>
      <c r="EH133" s="631"/>
      <c r="EI133" s="631"/>
      <c r="EJ133" s="631"/>
      <c r="EK133" s="631"/>
      <c r="EL133" s="631"/>
      <c r="EM133" s="631"/>
      <c r="EN133" s="631"/>
      <c r="EO133" s="631"/>
      <c r="EP133" s="631"/>
    </row>
    <row r="134" spans="1:146">
      <c r="T134" s="631"/>
      <c r="U134" s="631"/>
      <c r="V134" s="631"/>
      <c r="W134" s="631"/>
      <c r="X134" s="631"/>
      <c r="Y134" s="631"/>
      <c r="Z134" s="631"/>
      <c r="AA134" s="631"/>
      <c r="AB134" s="631"/>
      <c r="AC134" s="631"/>
      <c r="AD134" s="631"/>
      <c r="AE134" s="631"/>
      <c r="AF134" s="631"/>
      <c r="AG134" s="631"/>
      <c r="AH134" s="631"/>
      <c r="AI134" s="631"/>
      <c r="AJ134" s="631"/>
      <c r="AK134" s="631"/>
      <c r="AL134" s="631"/>
      <c r="AM134" s="631"/>
      <c r="AN134" s="631"/>
      <c r="AO134" s="631"/>
      <c r="AP134" s="631"/>
      <c r="AQ134" s="631"/>
      <c r="AR134" s="631"/>
      <c r="AS134" s="631"/>
      <c r="AT134" s="631"/>
      <c r="AU134" s="631"/>
      <c r="AV134" s="631"/>
      <c r="AW134" s="631"/>
      <c r="AX134" s="631"/>
      <c r="AY134" s="631"/>
      <c r="AZ134" s="631"/>
      <c r="BA134" s="631"/>
      <c r="BB134" s="631"/>
      <c r="BC134" s="631"/>
      <c r="BD134" s="631"/>
      <c r="BE134" s="631"/>
      <c r="BF134" s="631"/>
      <c r="BG134" s="631"/>
      <c r="BH134" s="631"/>
      <c r="BI134" s="631"/>
      <c r="BJ134" s="631"/>
      <c r="BK134" s="631"/>
      <c r="BL134" s="631"/>
      <c r="BM134" s="631"/>
      <c r="BN134" s="631"/>
      <c r="BO134" s="631"/>
      <c r="BP134" s="631"/>
      <c r="BQ134" s="631"/>
      <c r="BR134" s="631"/>
      <c r="BS134" s="631"/>
      <c r="BT134" s="631"/>
      <c r="BU134" s="631"/>
      <c r="BV134" s="631"/>
      <c r="BW134" s="631"/>
      <c r="BX134" s="631"/>
      <c r="BY134" s="631"/>
      <c r="BZ134" s="631"/>
      <c r="CA134" s="631"/>
      <c r="CB134" s="631"/>
      <c r="CC134" s="631"/>
      <c r="CD134" s="631"/>
      <c r="CE134" s="631"/>
      <c r="CF134" s="631"/>
      <c r="CG134" s="631"/>
      <c r="CH134" s="631"/>
      <c r="CI134" s="631"/>
      <c r="CJ134" s="631"/>
      <c r="CK134" s="631"/>
      <c r="CL134" s="631"/>
      <c r="CM134" s="631"/>
      <c r="CN134" s="631"/>
      <c r="CO134" s="631"/>
      <c r="CP134" s="631"/>
      <c r="CQ134" s="631"/>
      <c r="CR134" s="631"/>
      <c r="CS134" s="631"/>
      <c r="CT134" s="631"/>
      <c r="CU134" s="631"/>
      <c r="CV134" s="631"/>
      <c r="CW134" s="631"/>
      <c r="CX134" s="631"/>
      <c r="CY134" s="631"/>
      <c r="CZ134" s="631"/>
      <c r="DA134" s="631"/>
      <c r="DB134" s="631"/>
      <c r="DC134" s="631"/>
      <c r="DD134" s="631"/>
      <c r="DE134" s="631"/>
      <c r="DF134" s="631"/>
      <c r="DG134" s="631"/>
      <c r="DH134" s="631"/>
      <c r="DI134" s="631"/>
      <c r="DJ134" s="631"/>
      <c r="DK134" s="631"/>
      <c r="DL134" s="631"/>
      <c r="DM134" s="631"/>
      <c r="DN134" s="631"/>
      <c r="DO134" s="631"/>
      <c r="DP134" s="631"/>
      <c r="DQ134" s="631"/>
      <c r="DR134" s="631"/>
      <c r="DS134" s="631"/>
      <c r="DT134" s="631"/>
      <c r="DU134" s="631"/>
      <c r="DV134" s="631"/>
      <c r="DW134" s="631"/>
      <c r="DX134" s="631"/>
      <c r="DY134" s="631"/>
      <c r="DZ134" s="631"/>
      <c r="EA134" s="631"/>
      <c r="EB134" s="631"/>
      <c r="EC134" s="631"/>
      <c r="ED134" s="631"/>
      <c r="EE134" s="631"/>
      <c r="EF134" s="631"/>
      <c r="EG134" s="631"/>
      <c r="EH134" s="631"/>
      <c r="EI134" s="631"/>
      <c r="EJ134" s="631"/>
      <c r="EK134" s="631"/>
      <c r="EL134" s="631"/>
      <c r="EM134" s="631"/>
      <c r="EN134" s="631"/>
      <c r="EO134" s="631"/>
      <c r="EP134" s="631"/>
    </row>
    <row r="135" spans="1:146">
      <c r="S135" s="50"/>
      <c r="T135" s="631"/>
      <c r="U135" s="631"/>
      <c r="V135" s="631"/>
      <c r="W135" s="631"/>
      <c r="X135" s="631"/>
      <c r="Y135" s="631"/>
      <c r="Z135" s="631"/>
      <c r="AA135" s="631"/>
      <c r="AB135" s="631"/>
      <c r="AC135" s="631"/>
      <c r="AD135" s="631"/>
      <c r="AE135" s="631"/>
      <c r="AF135" s="631"/>
      <c r="AG135" s="631"/>
      <c r="AH135" s="631"/>
      <c r="AI135" s="631"/>
      <c r="AJ135" s="631"/>
      <c r="AK135" s="631"/>
      <c r="AL135" s="631"/>
      <c r="AM135" s="631"/>
      <c r="AN135" s="631"/>
      <c r="AO135" s="631"/>
      <c r="AP135" s="631"/>
      <c r="AQ135" s="631"/>
      <c r="AR135" s="631"/>
      <c r="AS135" s="631"/>
      <c r="AT135" s="631"/>
      <c r="AU135" s="631"/>
      <c r="AV135" s="631"/>
      <c r="AW135" s="631"/>
      <c r="AX135" s="631"/>
      <c r="AY135" s="631"/>
      <c r="AZ135" s="631"/>
      <c r="BA135" s="631"/>
      <c r="BB135" s="631"/>
      <c r="BC135" s="631"/>
      <c r="BD135" s="631"/>
      <c r="BE135" s="631"/>
      <c r="BF135" s="631"/>
      <c r="BG135" s="631"/>
      <c r="BH135" s="631"/>
      <c r="BI135" s="631"/>
      <c r="BJ135" s="631"/>
      <c r="BK135" s="631"/>
      <c r="BL135" s="631"/>
      <c r="BM135" s="631"/>
      <c r="BN135" s="631"/>
      <c r="BO135" s="631"/>
      <c r="BP135" s="631"/>
      <c r="BQ135" s="631"/>
      <c r="BR135" s="631"/>
      <c r="BS135" s="631"/>
      <c r="BT135" s="631"/>
      <c r="BU135" s="631"/>
      <c r="BV135" s="631"/>
      <c r="BW135" s="631"/>
      <c r="BX135" s="631"/>
      <c r="BY135" s="631"/>
      <c r="BZ135" s="631"/>
      <c r="CA135" s="631"/>
      <c r="CB135" s="631"/>
      <c r="CC135" s="631"/>
      <c r="CD135" s="631"/>
      <c r="CE135" s="631"/>
      <c r="CF135" s="631"/>
      <c r="CG135" s="631"/>
      <c r="CH135" s="631"/>
      <c r="CI135" s="631"/>
      <c r="CJ135" s="631"/>
      <c r="CK135" s="631"/>
      <c r="CL135" s="631"/>
      <c r="CM135" s="631"/>
      <c r="CN135" s="631"/>
      <c r="CO135" s="631"/>
      <c r="CP135" s="631"/>
      <c r="CQ135" s="631"/>
      <c r="CR135" s="631"/>
      <c r="CS135" s="631"/>
      <c r="CT135" s="631"/>
      <c r="CU135" s="631"/>
      <c r="CV135" s="631"/>
      <c r="CW135" s="631"/>
      <c r="CX135" s="631"/>
      <c r="CY135" s="631"/>
      <c r="CZ135" s="631"/>
      <c r="DA135" s="631"/>
      <c r="DB135" s="631"/>
      <c r="DC135" s="631"/>
      <c r="DD135" s="631"/>
      <c r="DE135" s="631"/>
      <c r="DF135" s="631"/>
      <c r="DG135" s="631"/>
      <c r="DH135" s="631"/>
      <c r="DI135" s="631"/>
      <c r="DJ135" s="631"/>
      <c r="DK135" s="631"/>
      <c r="DL135" s="631"/>
      <c r="DM135" s="631"/>
      <c r="DN135" s="631"/>
      <c r="DO135" s="631"/>
      <c r="DP135" s="631"/>
      <c r="DQ135" s="631"/>
      <c r="DR135" s="631"/>
      <c r="DS135" s="631"/>
      <c r="DT135" s="631"/>
      <c r="DU135" s="631"/>
      <c r="DV135" s="631"/>
      <c r="DW135" s="631"/>
      <c r="DX135" s="631"/>
      <c r="DY135" s="631"/>
      <c r="DZ135" s="631"/>
      <c r="EA135" s="631"/>
      <c r="EB135" s="631"/>
      <c r="EC135" s="631"/>
      <c r="ED135" s="631"/>
      <c r="EE135" s="631"/>
      <c r="EF135" s="631"/>
      <c r="EG135" s="631"/>
      <c r="EH135" s="631"/>
      <c r="EI135" s="631"/>
      <c r="EJ135" s="631"/>
      <c r="EK135" s="631"/>
      <c r="EL135" s="631"/>
      <c r="EM135" s="631"/>
      <c r="EN135" s="631"/>
      <c r="EO135" s="631"/>
      <c r="EP135" s="631"/>
    </row>
  </sheetData>
  <mergeCells count="25">
    <mergeCell ref="B1:R1"/>
    <mergeCell ref="B2:Q2"/>
    <mergeCell ref="M6:M7"/>
    <mergeCell ref="N6:N7"/>
    <mergeCell ref="O6:O7"/>
    <mergeCell ref="P6:P7"/>
    <mergeCell ref="Q6:Q7"/>
    <mergeCell ref="G6:G7"/>
    <mergeCell ref="K6:K7"/>
    <mergeCell ref="L6:L7"/>
    <mergeCell ref="B4:B7"/>
    <mergeCell ref="C4:E6"/>
    <mergeCell ref="F4:O4"/>
    <mergeCell ref="S129:S130"/>
    <mergeCell ref="R129:R130"/>
    <mergeCell ref="P4:Q5"/>
    <mergeCell ref="R4:R7"/>
    <mergeCell ref="S4:S7"/>
    <mergeCell ref="F5:H5"/>
    <mergeCell ref="I5:K5"/>
    <mergeCell ref="L5:N5"/>
    <mergeCell ref="F6:F7"/>
    <mergeCell ref="H6:H7"/>
    <mergeCell ref="I6:I7"/>
    <mergeCell ref="J6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opLeftCell="B1" workbookViewId="0">
      <pane ySplit="7" topLeftCell="A8" activePane="bottomLeft" state="frozen"/>
      <selection activeCell="B1" sqref="B1"/>
      <selection pane="bottomLeft" activeCell="R4" sqref="R4:R7"/>
    </sheetView>
  </sheetViews>
  <sheetFormatPr defaultColWidth="9.109375" defaultRowHeight="15.6"/>
  <cols>
    <col min="1" max="1" width="0.88671875" style="645" hidden="1" customWidth="1"/>
    <col min="2" max="2" width="33.88671875" style="628" customWidth="1"/>
    <col min="3" max="4" width="6.109375" style="646" bestFit="1" customWidth="1"/>
    <col min="5" max="5" width="7.44140625" style="646" customWidth="1"/>
    <col min="6" max="6" width="8.33203125" style="637" customWidth="1"/>
    <col min="7" max="7" width="7.5546875" style="637" bestFit="1" customWidth="1"/>
    <col min="8" max="8" width="8.33203125" style="637" bestFit="1" customWidth="1"/>
    <col min="9" max="9" width="9.109375" style="637" bestFit="1" customWidth="1"/>
    <col min="10" max="10" width="8.88671875" style="637" bestFit="1" customWidth="1"/>
    <col min="11" max="11" width="9.6640625" style="637" bestFit="1" customWidth="1"/>
    <col min="12" max="12" width="10.109375" style="637" bestFit="1" customWidth="1"/>
    <col min="13" max="13" width="9.44140625" style="637" bestFit="1" customWidth="1"/>
    <col min="14" max="14" width="9.33203125" style="637" bestFit="1" customWidth="1"/>
    <col min="15" max="15" width="11.33203125" style="637" customWidth="1"/>
    <col min="16" max="16" width="12.6640625" style="637" bestFit="1" customWidth="1"/>
    <col min="17" max="17" width="11.44140625" style="637" bestFit="1" customWidth="1"/>
    <col min="18" max="18" width="21.44140625" style="637" customWidth="1"/>
    <col min="19" max="19" width="16.33203125" style="628" customWidth="1"/>
    <col min="20" max="16384" width="9.109375" style="628"/>
  </cols>
  <sheetData>
    <row r="1" spans="1:19" ht="18.600000000000001" thickBot="1">
      <c r="B1" s="966" t="s">
        <v>223</v>
      </c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</row>
    <row r="2" spans="1:19" s="644" customFormat="1" ht="28.8" customHeight="1">
      <c r="A2" s="643"/>
      <c r="B2" s="1018" t="s">
        <v>263</v>
      </c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8"/>
      <c r="N2" s="1018"/>
      <c r="O2" s="1018"/>
      <c r="P2" s="1018"/>
      <c r="Q2" s="1018"/>
      <c r="R2" s="1018"/>
    </row>
    <row r="3" spans="1:19" ht="18" thickBot="1">
      <c r="B3" s="527"/>
      <c r="C3" s="528"/>
      <c r="D3" s="528"/>
      <c r="E3" s="528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8"/>
      <c r="Q3" s="528"/>
      <c r="R3" s="383" t="s">
        <v>221</v>
      </c>
    </row>
    <row r="4" spans="1:19" ht="21" customHeight="1">
      <c r="B4" s="995" t="s">
        <v>67</v>
      </c>
      <c r="C4" s="983" t="s">
        <v>222</v>
      </c>
      <c r="D4" s="998"/>
      <c r="E4" s="984"/>
      <c r="F4" s="990" t="s">
        <v>64</v>
      </c>
      <c r="G4" s="1003"/>
      <c r="H4" s="1003"/>
      <c r="I4" s="1003"/>
      <c r="J4" s="1003"/>
      <c r="K4" s="1003"/>
      <c r="L4" s="1003"/>
      <c r="M4" s="1003"/>
      <c r="N4" s="1003"/>
      <c r="O4" s="1004"/>
      <c r="P4" s="983" t="s">
        <v>114</v>
      </c>
      <c r="Q4" s="998"/>
      <c r="R4" s="1011" t="s">
        <v>264</v>
      </c>
      <c r="S4" s="1014" t="s">
        <v>246</v>
      </c>
    </row>
    <row r="5" spans="1:19" ht="73.5" customHeight="1">
      <c r="B5" s="996"/>
      <c r="C5" s="999"/>
      <c r="D5" s="1000"/>
      <c r="E5" s="1001"/>
      <c r="F5" s="990" t="s">
        <v>63</v>
      </c>
      <c r="G5" s="991"/>
      <c r="H5" s="992"/>
      <c r="I5" s="990" t="s">
        <v>65</v>
      </c>
      <c r="J5" s="991"/>
      <c r="K5" s="992"/>
      <c r="L5" s="990" t="s">
        <v>259</v>
      </c>
      <c r="M5" s="991"/>
      <c r="N5" s="992"/>
      <c r="O5" s="633" t="s">
        <v>39</v>
      </c>
      <c r="P5" s="985"/>
      <c r="Q5" s="1002"/>
      <c r="R5" s="1012"/>
      <c r="S5" s="1014"/>
    </row>
    <row r="6" spans="1:19">
      <c r="B6" s="996"/>
      <c r="C6" s="985"/>
      <c r="D6" s="1002"/>
      <c r="E6" s="986"/>
      <c r="F6" s="989" t="s">
        <v>119</v>
      </c>
      <c r="G6" s="989" t="s">
        <v>120</v>
      </c>
      <c r="H6" s="993" t="s">
        <v>248</v>
      </c>
      <c r="I6" s="989" t="s">
        <v>119</v>
      </c>
      <c r="J6" s="989" t="s">
        <v>120</v>
      </c>
      <c r="K6" s="993" t="s">
        <v>248</v>
      </c>
      <c r="L6" s="989" t="s">
        <v>119</v>
      </c>
      <c r="M6" s="989" t="s">
        <v>120</v>
      </c>
      <c r="N6" s="993" t="s">
        <v>248</v>
      </c>
      <c r="O6" s="1008" t="s">
        <v>260</v>
      </c>
      <c r="P6" s="989" t="s">
        <v>248</v>
      </c>
      <c r="Q6" s="990" t="s">
        <v>261</v>
      </c>
      <c r="R6" s="1012"/>
      <c r="S6" s="1014"/>
    </row>
    <row r="7" spans="1:19" ht="37.5" customHeight="1" thickBot="1">
      <c r="B7" s="997"/>
      <c r="C7" s="635" t="s">
        <v>59</v>
      </c>
      <c r="D7" s="635" t="s">
        <v>60</v>
      </c>
      <c r="E7" s="635" t="s">
        <v>61</v>
      </c>
      <c r="F7" s="993"/>
      <c r="G7" s="993"/>
      <c r="H7" s="994"/>
      <c r="I7" s="993"/>
      <c r="J7" s="993"/>
      <c r="K7" s="994"/>
      <c r="L7" s="993"/>
      <c r="M7" s="993"/>
      <c r="N7" s="994"/>
      <c r="O7" s="1019"/>
      <c r="P7" s="993"/>
      <c r="Q7" s="983"/>
      <c r="R7" s="1013"/>
      <c r="S7" s="1015"/>
    </row>
    <row r="8" spans="1:19" s="627" customFormat="1" ht="23.25" customHeight="1" thickBot="1">
      <c r="A8" s="647">
        <v>1</v>
      </c>
      <c r="B8" s="648" t="s">
        <v>55</v>
      </c>
      <c r="C8" s="649"/>
      <c r="D8" s="649"/>
      <c r="E8" s="649"/>
      <c r="F8" s="650">
        <f t="shared" ref="F8:N8" si="0">SUM(F9:F14)</f>
        <v>480.60900000000004</v>
      </c>
      <c r="G8" s="650">
        <f t="shared" si="0"/>
        <v>489.9</v>
      </c>
      <c r="H8" s="650">
        <f t="shared" si="0"/>
        <v>2314.6999999999998</v>
      </c>
      <c r="I8" s="650">
        <f t="shared" si="0"/>
        <v>9497.5730000000003</v>
      </c>
      <c r="J8" s="650">
        <f t="shared" si="0"/>
        <v>8497.8000000000011</v>
      </c>
      <c r="K8" s="650">
        <f t="shared" si="0"/>
        <v>14636.5</v>
      </c>
      <c r="L8" s="650">
        <f t="shared" si="0"/>
        <v>15982.145999999999</v>
      </c>
      <c r="M8" s="650">
        <f t="shared" si="0"/>
        <v>11074.6</v>
      </c>
      <c r="N8" s="650">
        <f t="shared" si="0"/>
        <v>13417.5</v>
      </c>
      <c r="O8" s="651">
        <f>O9+O10+O11+O12+O13+O14</f>
        <v>76391.328000000009</v>
      </c>
      <c r="P8" s="652">
        <v>0</v>
      </c>
      <c r="Q8" s="653">
        <v>0</v>
      </c>
      <c r="R8" s="654">
        <f>O8-P8-Q8</f>
        <v>76391.328000000009</v>
      </c>
      <c r="S8" s="655">
        <f>R8</f>
        <v>76391.328000000009</v>
      </c>
    </row>
    <row r="9" spans="1:19" ht="20.399999999999999">
      <c r="B9" s="557" t="s">
        <v>49</v>
      </c>
      <c r="C9" s="656">
        <v>100</v>
      </c>
      <c r="D9" s="656">
        <v>100</v>
      </c>
      <c r="E9" s="656">
        <v>100</v>
      </c>
      <c r="F9" s="657">
        <v>118.82</v>
      </c>
      <c r="G9" s="657">
        <v>121</v>
      </c>
      <c r="H9" s="658">
        <v>93.1</v>
      </c>
      <c r="I9" s="657">
        <v>7106.866</v>
      </c>
      <c r="J9" s="657">
        <v>6049.7</v>
      </c>
      <c r="K9" s="658">
        <v>6916.7</v>
      </c>
      <c r="L9" s="657">
        <v>19.396000000000001</v>
      </c>
      <c r="M9" s="657">
        <v>19.399999999999999</v>
      </c>
      <c r="N9" s="658">
        <v>9.6999999999999993</v>
      </c>
      <c r="O9" s="659">
        <f t="shared" ref="O9:O14" si="1">SUM(F9:H9)*C9/100+SUM(I9:K9)*D9/100+SUM(L9:N9)*E9/100</f>
        <v>20454.681999999997</v>
      </c>
      <c r="P9" s="660"/>
      <c r="Q9" s="661"/>
      <c r="R9" s="662"/>
      <c r="S9" s="663"/>
    </row>
    <row r="10" spans="1:19" ht="18" customHeight="1">
      <c r="B10" s="562" t="s">
        <v>50</v>
      </c>
      <c r="C10" s="558">
        <v>100</v>
      </c>
      <c r="D10" s="558">
        <v>100</v>
      </c>
      <c r="E10" s="558">
        <v>100</v>
      </c>
      <c r="F10" s="30">
        <v>0</v>
      </c>
      <c r="G10" s="30">
        <v>0</v>
      </c>
      <c r="H10" s="476">
        <v>0</v>
      </c>
      <c r="I10" s="30">
        <v>31</v>
      </c>
      <c r="J10" s="30">
        <v>0</v>
      </c>
      <c r="K10" s="476">
        <v>2725</v>
      </c>
      <c r="L10" s="30">
        <v>0</v>
      </c>
      <c r="M10" s="30">
        <v>0</v>
      </c>
      <c r="N10" s="476">
        <v>0</v>
      </c>
      <c r="O10" s="659">
        <f t="shared" si="1"/>
        <v>2756</v>
      </c>
      <c r="P10" s="560"/>
      <c r="Q10" s="664"/>
      <c r="R10" s="665"/>
      <c r="S10" s="663"/>
    </row>
    <row r="11" spans="1:19" ht="20.399999999999999">
      <c r="B11" s="562" t="s">
        <v>51</v>
      </c>
      <c r="C11" s="558">
        <v>100</v>
      </c>
      <c r="D11" s="558">
        <v>100</v>
      </c>
      <c r="E11" s="558">
        <v>100</v>
      </c>
      <c r="F11" s="30">
        <v>0</v>
      </c>
      <c r="G11" s="30">
        <v>0</v>
      </c>
      <c r="H11" s="476">
        <v>0</v>
      </c>
      <c r="I11" s="30">
        <v>135.565</v>
      </c>
      <c r="J11" s="30">
        <v>256.5</v>
      </c>
      <c r="K11" s="476">
        <v>2727</v>
      </c>
      <c r="L11" s="30">
        <v>0</v>
      </c>
      <c r="M11" s="30">
        <v>0</v>
      </c>
      <c r="N11" s="476">
        <v>0</v>
      </c>
      <c r="O11" s="659">
        <f t="shared" si="1"/>
        <v>3119.0650000000001</v>
      </c>
      <c r="P11" s="560"/>
      <c r="Q11" s="664"/>
      <c r="R11" s="665"/>
      <c r="S11" s="663"/>
    </row>
    <row r="12" spans="1:19" ht="30">
      <c r="B12" s="562" t="s">
        <v>52</v>
      </c>
      <c r="C12" s="558">
        <v>100</v>
      </c>
      <c r="D12" s="558">
        <v>100</v>
      </c>
      <c r="E12" s="558">
        <v>100</v>
      </c>
      <c r="F12" s="30">
        <v>247.33600000000001</v>
      </c>
      <c r="G12" s="30">
        <v>239.4</v>
      </c>
      <c r="H12" s="476">
        <v>301.89999999999998</v>
      </c>
      <c r="I12" s="30">
        <v>1378.4</v>
      </c>
      <c r="J12" s="30">
        <v>1345.9</v>
      </c>
      <c r="K12" s="476">
        <v>1140.5</v>
      </c>
      <c r="L12" s="30">
        <v>5011.2</v>
      </c>
      <c r="M12" s="30">
        <v>3622</v>
      </c>
      <c r="N12" s="476">
        <v>2038.8</v>
      </c>
      <c r="O12" s="659">
        <f t="shared" si="1"/>
        <v>15325.436</v>
      </c>
      <c r="P12" s="560"/>
      <c r="Q12" s="664"/>
      <c r="R12" s="665"/>
      <c r="S12" s="663"/>
    </row>
    <row r="13" spans="1:19" ht="20.399999999999999">
      <c r="B13" s="562" t="s">
        <v>53</v>
      </c>
      <c r="C13" s="558">
        <v>100</v>
      </c>
      <c r="D13" s="558">
        <v>100</v>
      </c>
      <c r="E13" s="558">
        <v>100</v>
      </c>
      <c r="F13" s="30">
        <v>114.453</v>
      </c>
      <c r="G13" s="30">
        <v>129.5</v>
      </c>
      <c r="H13" s="476">
        <v>1919.7</v>
      </c>
      <c r="I13" s="30">
        <v>845.74199999999996</v>
      </c>
      <c r="J13" s="30">
        <v>845.7</v>
      </c>
      <c r="K13" s="476">
        <v>1127.3</v>
      </c>
      <c r="L13" s="30">
        <v>10951.55</v>
      </c>
      <c r="M13" s="30">
        <v>7433.2</v>
      </c>
      <c r="N13" s="476">
        <v>11369</v>
      </c>
      <c r="O13" s="659">
        <f t="shared" si="1"/>
        <v>34736.145000000004</v>
      </c>
      <c r="P13" s="560"/>
      <c r="Q13" s="664"/>
      <c r="R13" s="665"/>
      <c r="S13" s="663"/>
    </row>
    <row r="14" spans="1:19" ht="21" thickBot="1">
      <c r="B14" s="563" t="s">
        <v>54</v>
      </c>
      <c r="C14" s="666">
        <v>100</v>
      </c>
      <c r="D14" s="666">
        <v>100</v>
      </c>
      <c r="E14" s="666">
        <v>100</v>
      </c>
      <c r="F14" s="667">
        <v>0</v>
      </c>
      <c r="G14" s="667">
        <v>0</v>
      </c>
      <c r="H14" s="476">
        <v>0</v>
      </c>
      <c r="I14" s="667">
        <v>0</v>
      </c>
      <c r="J14" s="667">
        <v>0</v>
      </c>
      <c r="K14" s="476">
        <v>0</v>
      </c>
      <c r="L14" s="667">
        <v>0</v>
      </c>
      <c r="M14" s="667">
        <v>0</v>
      </c>
      <c r="N14" s="476">
        <v>0</v>
      </c>
      <c r="O14" s="659">
        <f t="shared" si="1"/>
        <v>0</v>
      </c>
      <c r="P14" s="668"/>
      <c r="Q14" s="669"/>
      <c r="R14" s="665"/>
      <c r="S14" s="663"/>
    </row>
    <row r="15" spans="1:19" ht="17.25" customHeight="1" thickBot="1">
      <c r="B15" s="670" t="s">
        <v>57</v>
      </c>
      <c r="C15" s="671"/>
      <c r="D15" s="671"/>
      <c r="E15" s="671"/>
      <c r="F15" s="672"/>
      <c r="G15" s="672"/>
      <c r="H15" s="673"/>
      <c r="I15" s="672"/>
      <c r="J15" s="672"/>
      <c r="K15" s="673"/>
      <c r="L15" s="672"/>
      <c r="M15" s="672"/>
      <c r="N15" s="673"/>
      <c r="O15" s="674"/>
      <c r="P15" s="675"/>
      <c r="Q15" s="676"/>
      <c r="R15" s="677"/>
      <c r="S15" s="663"/>
    </row>
    <row r="16" spans="1:19" ht="21" thickBot="1">
      <c r="A16" s="645">
        <v>2</v>
      </c>
      <c r="B16" s="387" t="s">
        <v>56</v>
      </c>
      <c r="C16" s="678"/>
      <c r="D16" s="678"/>
      <c r="E16" s="678"/>
      <c r="F16" s="679"/>
      <c r="G16" s="679"/>
      <c r="H16" s="680"/>
      <c r="I16" s="679"/>
      <c r="J16" s="679"/>
      <c r="K16" s="680"/>
      <c r="L16" s="679"/>
      <c r="M16" s="679"/>
      <c r="N16" s="680"/>
      <c r="O16" s="679">
        <f>O17</f>
        <v>339777.35893199994</v>
      </c>
      <c r="P16" s="681">
        <v>56666.8</v>
      </c>
      <c r="Q16" s="682">
        <v>182643.20000000001</v>
      </c>
      <c r="R16" s="654">
        <f>O16-P16-Q16</f>
        <v>100467.35893199994</v>
      </c>
      <c r="S16" s="655">
        <f>R16</f>
        <v>100467.35893199994</v>
      </c>
    </row>
    <row r="17" spans="1:19" ht="21" thickBot="1">
      <c r="B17" s="683" t="s">
        <v>249</v>
      </c>
      <c r="C17" s="684">
        <v>73</v>
      </c>
      <c r="D17" s="684">
        <v>81</v>
      </c>
      <c r="E17" s="684">
        <v>100</v>
      </c>
      <c r="F17" s="685">
        <v>5816.5684000000001</v>
      </c>
      <c r="G17" s="686">
        <v>2152.9</v>
      </c>
      <c r="H17" s="686">
        <v>2454.6999999999998</v>
      </c>
      <c r="I17" s="685">
        <v>112355.5</v>
      </c>
      <c r="J17" s="685">
        <v>95584</v>
      </c>
      <c r="K17" s="685">
        <v>202144.1</v>
      </c>
      <c r="L17" s="687">
        <v>0</v>
      </c>
      <c r="M17" s="687">
        <v>0</v>
      </c>
      <c r="N17" s="685">
        <v>0</v>
      </c>
      <c r="O17" s="688">
        <f>SUM(F17:H17)*C17/100+SUM(I17:K17)*D17/100+SUM(L17:N17)*E17/100</f>
        <v>339777.35893199994</v>
      </c>
      <c r="P17" s="689"/>
      <c r="Q17" s="690"/>
      <c r="R17" s="662"/>
      <c r="S17" s="663"/>
    </row>
    <row r="18" spans="1:19" ht="21" thickBot="1">
      <c r="A18" s="645">
        <v>3</v>
      </c>
      <c r="B18" s="387" t="s">
        <v>71</v>
      </c>
      <c r="C18" s="678"/>
      <c r="D18" s="678"/>
      <c r="E18" s="678"/>
      <c r="F18" s="680"/>
      <c r="G18" s="680"/>
      <c r="H18" s="680"/>
      <c r="I18" s="680"/>
      <c r="J18" s="680"/>
      <c r="K18" s="680"/>
      <c r="L18" s="680"/>
      <c r="M18" s="679"/>
      <c r="N18" s="680"/>
      <c r="O18" s="679">
        <f>O19+O20</f>
        <v>4984.4185240000006</v>
      </c>
      <c r="P18" s="681">
        <v>1673.3</v>
      </c>
      <c r="Q18" s="682">
        <v>0</v>
      </c>
      <c r="R18" s="654">
        <f>O18-P18-Q18</f>
        <v>3311.1185240000004</v>
      </c>
      <c r="S18" s="655">
        <f>R18</f>
        <v>3311.1185240000004</v>
      </c>
    </row>
    <row r="19" spans="1:19" s="626" customFormat="1" ht="34.5" customHeight="1">
      <c r="A19" s="691"/>
      <c r="B19" s="918" t="s">
        <v>72</v>
      </c>
      <c r="C19" s="917">
        <v>65</v>
      </c>
      <c r="D19" s="917">
        <v>100</v>
      </c>
      <c r="E19" s="917">
        <v>100</v>
      </c>
      <c r="F19" s="919">
        <v>2995.3</v>
      </c>
      <c r="G19" s="919">
        <v>1073.3</v>
      </c>
      <c r="H19" s="919">
        <v>735.8</v>
      </c>
      <c r="I19" s="919">
        <v>30.1</v>
      </c>
      <c r="J19" s="919">
        <v>361</v>
      </c>
      <c r="K19" s="919">
        <v>323.8</v>
      </c>
      <c r="L19" s="920">
        <v>0</v>
      </c>
      <c r="M19" s="919">
        <v>0</v>
      </c>
      <c r="N19" s="919">
        <v>0</v>
      </c>
      <c r="O19" s="921">
        <f>SUM(F19:H19)*C19/100+SUM(I19:K19)*D19/100+SUM(L19:N19)*E19/100</f>
        <v>3837.7600000000007</v>
      </c>
      <c r="P19" s="696"/>
      <c r="Q19" s="697"/>
      <c r="R19" s="662"/>
      <c r="S19" s="698"/>
    </row>
    <row r="20" spans="1:19" s="626" customFormat="1" ht="21" thickBot="1">
      <c r="A20" s="691"/>
      <c r="B20" s="417" t="s">
        <v>249</v>
      </c>
      <c r="C20" s="569">
        <v>11</v>
      </c>
      <c r="D20" s="569">
        <v>0</v>
      </c>
      <c r="E20" s="569">
        <v>0</v>
      </c>
      <c r="F20" s="426">
        <v>5816.5684000000001</v>
      </c>
      <c r="G20" s="426">
        <v>2152.9</v>
      </c>
      <c r="H20" s="420">
        <v>2454.6999999999998</v>
      </c>
      <c r="I20" s="426">
        <v>112355.5</v>
      </c>
      <c r="J20" s="426">
        <v>95584</v>
      </c>
      <c r="K20" s="420">
        <v>202144.1</v>
      </c>
      <c r="L20" s="21">
        <v>0</v>
      </c>
      <c r="M20" s="426">
        <v>0</v>
      </c>
      <c r="N20" s="420">
        <v>0</v>
      </c>
      <c r="O20" s="695">
        <f>SUM(F20:H20)*C20/100+SUM(I20:K20)*D20/100+SUM(L20:N20)*E20/100</f>
        <v>1146.6585239999999</v>
      </c>
      <c r="P20" s="422"/>
      <c r="Q20" s="699"/>
      <c r="R20" s="665"/>
      <c r="S20" s="698"/>
    </row>
    <row r="21" spans="1:19" s="626" customFormat="1" ht="21" hidden="1" thickBot="1">
      <c r="A21" s="691">
        <v>4</v>
      </c>
      <c r="B21" s="700" t="s">
        <v>113</v>
      </c>
      <c r="C21" s="571"/>
      <c r="D21" s="571"/>
      <c r="E21" s="571"/>
      <c r="F21" s="429"/>
      <c r="G21" s="429"/>
      <c r="H21" s="429"/>
      <c r="I21" s="429"/>
      <c r="J21" s="429"/>
      <c r="K21" s="429"/>
      <c r="L21" s="429"/>
      <c r="M21" s="429"/>
      <c r="N21" s="429"/>
      <c r="O21" s="572">
        <f>O22</f>
        <v>0</v>
      </c>
      <c r="P21" s="431">
        <v>0</v>
      </c>
      <c r="Q21" s="701">
        <v>24903.200000000001</v>
      </c>
      <c r="R21" s="702">
        <f>O21-P21-Q21</f>
        <v>-24903.200000000001</v>
      </c>
      <c r="S21" s="703"/>
    </row>
    <row r="22" spans="1:19" s="626" customFormat="1" ht="21" hidden="1" thickBot="1">
      <c r="A22" s="691"/>
      <c r="B22" s="417" t="s">
        <v>249</v>
      </c>
      <c r="C22" s="639">
        <v>0</v>
      </c>
      <c r="D22" s="639">
        <v>0</v>
      </c>
      <c r="E22" s="639">
        <v>0</v>
      </c>
      <c r="F22" s="21">
        <v>1979.2322999999999</v>
      </c>
      <c r="G22" s="426">
        <v>5816.5684000000001</v>
      </c>
      <c r="H22" s="426">
        <v>2152.9</v>
      </c>
      <c r="I22" s="21">
        <v>84014.182400000005</v>
      </c>
      <c r="J22" s="426">
        <v>112355.5</v>
      </c>
      <c r="K22" s="413">
        <v>95584</v>
      </c>
      <c r="L22" s="21">
        <v>0</v>
      </c>
      <c r="M22" s="21">
        <v>0</v>
      </c>
      <c r="N22" s="426">
        <v>0</v>
      </c>
      <c r="O22" s="414">
        <f>SUM(F22:H22)*C22/100+SUM(I22:K22)*D22/100+SUM(L22:N22)*E22/100</f>
        <v>0</v>
      </c>
      <c r="P22" s="422"/>
      <c r="Q22" s="699"/>
      <c r="R22" s="702"/>
      <c r="S22" s="698"/>
    </row>
    <row r="23" spans="1:19" s="626" customFormat="1" ht="21" hidden="1" thickBot="1">
      <c r="A23" s="691">
        <v>5</v>
      </c>
      <c r="B23" s="700" t="s">
        <v>73</v>
      </c>
      <c r="C23" s="571"/>
      <c r="D23" s="571"/>
      <c r="E23" s="571"/>
      <c r="F23" s="429"/>
      <c r="G23" s="429"/>
      <c r="H23" s="429"/>
      <c r="I23" s="429"/>
      <c r="J23" s="429"/>
      <c r="K23" s="429"/>
      <c r="L23" s="429"/>
      <c r="M23" s="429"/>
      <c r="N23" s="429"/>
      <c r="O23" s="572">
        <f>O24</f>
        <v>0</v>
      </c>
      <c r="P23" s="431">
        <v>0</v>
      </c>
      <c r="Q23" s="701">
        <v>3155.4</v>
      </c>
      <c r="R23" s="702">
        <f>O23-P23-Q23</f>
        <v>-3155.4</v>
      </c>
      <c r="S23" s="703"/>
    </row>
    <row r="24" spans="1:19" s="626" customFormat="1" ht="21" hidden="1" thickBot="1">
      <c r="A24" s="691"/>
      <c r="B24" s="433" t="s">
        <v>249</v>
      </c>
      <c r="C24" s="704">
        <v>0</v>
      </c>
      <c r="D24" s="704">
        <v>0</v>
      </c>
      <c r="E24" s="704">
        <v>0</v>
      </c>
      <c r="F24" s="705">
        <v>1979.2322999999999</v>
      </c>
      <c r="G24" s="706">
        <v>5816.5684000000001</v>
      </c>
      <c r="H24" s="706">
        <v>2152.9</v>
      </c>
      <c r="I24" s="707">
        <v>84014.182400000005</v>
      </c>
      <c r="J24" s="706">
        <v>112355.5</v>
      </c>
      <c r="K24" s="708">
        <v>95584</v>
      </c>
      <c r="L24" s="705">
        <v>0</v>
      </c>
      <c r="M24" s="705">
        <v>0</v>
      </c>
      <c r="N24" s="706">
        <v>0</v>
      </c>
      <c r="O24" s="707">
        <f>SUM(F24:H24)*C24/100+SUM(I24:K24)*D24/100+SUM(L24:N24)*E24/100</f>
        <v>0</v>
      </c>
      <c r="P24" s="709"/>
      <c r="Q24" s="710"/>
      <c r="R24" s="702"/>
      <c r="S24" s="698"/>
    </row>
    <row r="25" spans="1:19" s="626" customFormat="1" ht="21" thickBot="1">
      <c r="A25" s="691">
        <v>6</v>
      </c>
      <c r="B25" s="711" t="s">
        <v>74</v>
      </c>
      <c r="C25" s="712"/>
      <c r="D25" s="712"/>
      <c r="E25" s="712"/>
      <c r="F25" s="713"/>
      <c r="G25" s="713"/>
      <c r="H25" s="713"/>
      <c r="I25" s="713"/>
      <c r="J25" s="713"/>
      <c r="K25" s="713"/>
      <c r="L25" s="713"/>
      <c r="M25" s="713"/>
      <c r="N25" s="713"/>
      <c r="O25" s="714">
        <f>O26</f>
        <v>77915.883999999991</v>
      </c>
      <c r="P25" s="715">
        <v>49445.5</v>
      </c>
      <c r="Q25" s="716">
        <v>0</v>
      </c>
      <c r="R25" s="654">
        <f>O25-P25-Q25</f>
        <v>28470.383999999991</v>
      </c>
      <c r="S25" s="717">
        <f>R25</f>
        <v>28470.383999999991</v>
      </c>
    </row>
    <row r="26" spans="1:19" s="626" customFormat="1" ht="21" thickBot="1">
      <c r="A26" s="691"/>
      <c r="B26" s="692" t="s">
        <v>249</v>
      </c>
      <c r="C26" s="693">
        <v>0</v>
      </c>
      <c r="D26" s="693">
        <v>19</v>
      </c>
      <c r="E26" s="693">
        <v>0</v>
      </c>
      <c r="F26" s="718">
        <v>5816.5684000000001</v>
      </c>
      <c r="G26" s="718">
        <v>2152.9</v>
      </c>
      <c r="H26" s="719">
        <v>2454.9</v>
      </c>
      <c r="I26" s="718">
        <v>112355.5</v>
      </c>
      <c r="J26" s="720">
        <v>95584</v>
      </c>
      <c r="K26" s="719">
        <v>202144.1</v>
      </c>
      <c r="L26" s="695">
        <v>0</v>
      </c>
      <c r="M26" s="695">
        <v>0</v>
      </c>
      <c r="N26" s="718">
        <v>0</v>
      </c>
      <c r="O26" s="721">
        <f>SUM(F26:H26)*C26/100+SUM(I26:K26)*D26/100+SUM(L26:N26)*E26/100</f>
        <v>77915.883999999991</v>
      </c>
      <c r="P26" s="722"/>
      <c r="Q26" s="697"/>
      <c r="R26" s="662"/>
      <c r="S26" s="698"/>
    </row>
    <row r="27" spans="1:19" s="626" customFormat="1" ht="21" hidden="1" thickBot="1">
      <c r="A27" s="691">
        <v>7</v>
      </c>
      <c r="B27" s="700" t="s">
        <v>75</v>
      </c>
      <c r="C27" s="571"/>
      <c r="D27" s="571"/>
      <c r="E27" s="571"/>
      <c r="F27" s="429"/>
      <c r="G27" s="429"/>
      <c r="H27" s="429"/>
      <c r="I27" s="429"/>
      <c r="J27" s="429"/>
      <c r="K27" s="429"/>
      <c r="L27" s="429"/>
      <c r="M27" s="429"/>
      <c r="N27" s="429"/>
      <c r="O27" s="572">
        <f>O28</f>
        <v>5839.0736479999996</v>
      </c>
      <c r="P27" s="431">
        <v>0</v>
      </c>
      <c r="Q27" s="701">
        <v>30051.1</v>
      </c>
      <c r="R27" s="702">
        <f>O27-P27-Q27</f>
        <v>-24212.026352000001</v>
      </c>
      <c r="S27" s="703"/>
    </row>
    <row r="28" spans="1:19" s="626" customFormat="1" ht="21" hidden="1" thickBot="1">
      <c r="A28" s="691"/>
      <c r="B28" s="417" t="s">
        <v>249</v>
      </c>
      <c r="C28" s="569">
        <v>0</v>
      </c>
      <c r="D28" s="569">
        <v>2</v>
      </c>
      <c r="E28" s="569">
        <v>0</v>
      </c>
      <c r="F28" s="21">
        <v>1979.2322999999999</v>
      </c>
      <c r="G28" s="426">
        <v>5816.5684000000001</v>
      </c>
      <c r="H28" s="426">
        <v>2152.9</v>
      </c>
      <c r="I28" s="414">
        <v>84014.182400000005</v>
      </c>
      <c r="J28" s="426">
        <v>112355.5</v>
      </c>
      <c r="K28" s="413">
        <v>95584</v>
      </c>
      <c r="L28" s="21">
        <v>0</v>
      </c>
      <c r="M28" s="21">
        <v>0</v>
      </c>
      <c r="N28" s="426">
        <v>0</v>
      </c>
      <c r="O28" s="414">
        <f>SUM(F28:H28)*C28/100+SUM(I28:K28)*D28/100+SUM(L28:N28)*E28/100</f>
        <v>5839.0736479999996</v>
      </c>
      <c r="P28" s="422"/>
      <c r="Q28" s="699"/>
      <c r="R28" s="702"/>
      <c r="S28" s="698"/>
    </row>
    <row r="29" spans="1:19" s="626" customFormat="1" ht="21" hidden="1" thickBot="1">
      <c r="A29" s="691">
        <v>8</v>
      </c>
      <c r="B29" s="700" t="s">
        <v>76</v>
      </c>
      <c r="C29" s="571"/>
      <c r="D29" s="571"/>
      <c r="E29" s="571"/>
      <c r="F29" s="429"/>
      <c r="G29" s="429"/>
      <c r="H29" s="429"/>
      <c r="I29" s="429"/>
      <c r="J29" s="429"/>
      <c r="K29" s="429"/>
      <c r="L29" s="429"/>
      <c r="M29" s="429"/>
      <c r="N29" s="429"/>
      <c r="O29" s="572">
        <f>O30</f>
        <v>0</v>
      </c>
      <c r="P29" s="431">
        <v>0</v>
      </c>
      <c r="Q29" s="701">
        <v>0</v>
      </c>
      <c r="R29" s="702">
        <f>O29-P29-Q29</f>
        <v>0</v>
      </c>
      <c r="S29" s="703">
        <f>R29</f>
        <v>0</v>
      </c>
    </row>
    <row r="30" spans="1:19" s="626" customFormat="1" ht="31.8" hidden="1" thickBot="1">
      <c r="A30" s="691"/>
      <c r="B30" s="417" t="s">
        <v>72</v>
      </c>
      <c r="C30" s="639">
        <v>0</v>
      </c>
      <c r="D30" s="639">
        <v>0</v>
      </c>
      <c r="E30" s="639">
        <v>0</v>
      </c>
      <c r="F30" s="419">
        <v>3744.2750000000001</v>
      </c>
      <c r="G30" s="420">
        <v>2995.3</v>
      </c>
      <c r="H30" s="420">
        <v>1073.3</v>
      </c>
      <c r="I30" s="419">
        <v>35.393999999999998</v>
      </c>
      <c r="J30" s="420">
        <v>30.1</v>
      </c>
      <c r="K30" s="420">
        <v>361</v>
      </c>
      <c r="L30" s="419">
        <v>0</v>
      </c>
      <c r="M30" s="419">
        <v>0</v>
      </c>
      <c r="N30" s="420">
        <v>0</v>
      </c>
      <c r="O30" s="414">
        <f>SUM(F30:H30)*C30/100+SUM(I30:K30)*D30/100+SUM(L30:N30)*E30/100</f>
        <v>0</v>
      </c>
      <c r="P30" s="422"/>
      <c r="Q30" s="699"/>
      <c r="R30" s="702"/>
      <c r="S30" s="698"/>
    </row>
    <row r="31" spans="1:19" s="626" customFormat="1" ht="21" hidden="1" thickBot="1">
      <c r="A31" s="691">
        <v>9</v>
      </c>
      <c r="B31" s="700" t="s">
        <v>77</v>
      </c>
      <c r="C31" s="571"/>
      <c r="D31" s="571"/>
      <c r="E31" s="571"/>
      <c r="F31" s="429"/>
      <c r="G31" s="429"/>
      <c r="H31" s="429"/>
      <c r="I31" s="429"/>
      <c r="J31" s="429"/>
      <c r="K31" s="429"/>
      <c r="L31" s="429"/>
      <c r="M31" s="429"/>
      <c r="N31" s="429"/>
      <c r="O31" s="572">
        <f>O32+O33</f>
        <v>0</v>
      </c>
      <c r="P31" s="431">
        <v>0</v>
      </c>
      <c r="Q31" s="701">
        <v>682.3</v>
      </c>
      <c r="R31" s="702">
        <f>O31-P31-Q31</f>
        <v>-682.3</v>
      </c>
      <c r="S31" s="703"/>
    </row>
    <row r="32" spans="1:19" s="626" customFormat="1" ht="27.75" hidden="1" customHeight="1">
      <c r="A32" s="691"/>
      <c r="B32" s="417" t="s">
        <v>249</v>
      </c>
      <c r="C32" s="639">
        <v>0</v>
      </c>
      <c r="D32" s="639">
        <v>0</v>
      </c>
      <c r="E32" s="639">
        <v>0</v>
      </c>
      <c r="F32" s="21">
        <v>1979.2322999999999</v>
      </c>
      <c r="G32" s="426">
        <v>5816.5684000000001</v>
      </c>
      <c r="H32" s="426">
        <v>2152.9</v>
      </c>
      <c r="I32" s="21">
        <v>84014.182400000005</v>
      </c>
      <c r="J32" s="420">
        <v>112355.49</v>
      </c>
      <c r="K32" s="413">
        <v>95584</v>
      </c>
      <c r="L32" s="21">
        <v>0</v>
      </c>
      <c r="M32" s="21">
        <v>0</v>
      </c>
      <c r="N32" s="426">
        <v>0</v>
      </c>
      <c r="O32" s="414">
        <f>SUM(F32:H32)*C32/100+SUM(I32:K32)*D32/100+SUM(L32:N32)*E32/100</f>
        <v>0</v>
      </c>
      <c r="P32" s="422"/>
      <c r="Q32" s="699"/>
      <c r="R32" s="702"/>
      <c r="S32" s="698"/>
    </row>
    <row r="33" spans="1:19" s="626" customFormat="1" ht="31.8" hidden="1" thickBot="1">
      <c r="A33" s="691"/>
      <c r="B33" s="433" t="s">
        <v>72</v>
      </c>
      <c r="C33" s="639">
        <v>0</v>
      </c>
      <c r="D33" s="639">
        <v>0</v>
      </c>
      <c r="E33" s="639">
        <v>0</v>
      </c>
      <c r="F33" s="419">
        <v>3744.2750000000001</v>
      </c>
      <c r="G33" s="420">
        <v>2995.3</v>
      </c>
      <c r="H33" s="420">
        <v>1073.3</v>
      </c>
      <c r="I33" s="419">
        <v>35.393999999999998</v>
      </c>
      <c r="J33" s="420">
        <v>30.1</v>
      </c>
      <c r="K33" s="420">
        <v>361</v>
      </c>
      <c r="L33" s="419">
        <v>0</v>
      </c>
      <c r="M33" s="419">
        <v>0</v>
      </c>
      <c r="N33" s="420">
        <v>0</v>
      </c>
      <c r="O33" s="414">
        <f>SUM(F33:H33)*C33/100+SUM(I33:K33)*D33/100+SUM(L33:N33)*E33/100</f>
        <v>0</v>
      </c>
      <c r="P33" s="422"/>
      <c r="Q33" s="699"/>
      <c r="R33" s="702"/>
      <c r="S33" s="698"/>
    </row>
    <row r="34" spans="1:19" s="627" customFormat="1" ht="21" hidden="1" thickBot="1">
      <c r="A34" s="647"/>
      <c r="B34" s="723" t="s">
        <v>225</v>
      </c>
      <c r="C34" s="566"/>
      <c r="D34" s="566"/>
      <c r="E34" s="566"/>
      <c r="F34" s="16"/>
      <c r="G34" s="16"/>
      <c r="H34" s="429"/>
      <c r="I34" s="16"/>
      <c r="J34" s="16"/>
      <c r="K34" s="18"/>
      <c r="L34" s="16"/>
      <c r="M34" s="16"/>
      <c r="N34" s="18"/>
      <c r="O34" s="409">
        <f>SUM(O35:O36)</f>
        <v>0</v>
      </c>
      <c r="P34" s="410">
        <v>0</v>
      </c>
      <c r="Q34" s="724">
        <v>1192</v>
      </c>
      <c r="R34" s="702">
        <f>O34-P34-Q34</f>
        <v>-1192</v>
      </c>
      <c r="S34" s="725"/>
    </row>
    <row r="35" spans="1:19" ht="21" hidden="1" thickBot="1">
      <c r="B35" s="114" t="s">
        <v>249</v>
      </c>
      <c r="C35" s="639">
        <v>0</v>
      </c>
      <c r="D35" s="639">
        <v>0</v>
      </c>
      <c r="E35" s="639">
        <v>0</v>
      </c>
      <c r="F35" s="21">
        <v>1979.2322999999999</v>
      </c>
      <c r="G35" s="426">
        <v>5816.5684000000001</v>
      </c>
      <c r="H35" s="426">
        <v>2152.9</v>
      </c>
      <c r="I35" s="21">
        <v>84014.182400000005</v>
      </c>
      <c r="J35" s="420">
        <v>112355.49</v>
      </c>
      <c r="K35" s="413">
        <v>95584</v>
      </c>
      <c r="L35" s="21">
        <v>0</v>
      </c>
      <c r="M35" s="21">
        <v>0</v>
      </c>
      <c r="N35" s="426">
        <v>0</v>
      </c>
      <c r="O35" s="414">
        <f>SUM(F35:H35)*C35/100+SUM(I35:K35)*D35/100+SUM(L35:N35)*E35/100</f>
        <v>0</v>
      </c>
      <c r="P35" s="399"/>
      <c r="Q35" s="726"/>
      <c r="R35" s="702"/>
      <c r="S35" s="727"/>
    </row>
    <row r="36" spans="1:19" ht="31.8" hidden="1" thickBot="1">
      <c r="B36" s="117" t="s">
        <v>72</v>
      </c>
      <c r="C36" s="639">
        <v>0</v>
      </c>
      <c r="D36" s="639">
        <v>0</v>
      </c>
      <c r="E36" s="639">
        <v>0</v>
      </c>
      <c r="F36" s="419">
        <v>3744.2750000000001</v>
      </c>
      <c r="G36" s="420">
        <v>2995.3</v>
      </c>
      <c r="H36" s="420">
        <v>1073.3</v>
      </c>
      <c r="I36" s="419">
        <v>35.393999999999998</v>
      </c>
      <c r="J36" s="420">
        <v>30.146000000000001</v>
      </c>
      <c r="K36" s="420">
        <v>361</v>
      </c>
      <c r="L36" s="419">
        <v>0</v>
      </c>
      <c r="M36" s="419">
        <v>0</v>
      </c>
      <c r="N36" s="420">
        <v>0</v>
      </c>
      <c r="O36" s="414">
        <f>SUM(F36:H36)*C36/100+SUM(I36:K36)*D36/100+SUM(L36:N36)*E36/100</f>
        <v>0</v>
      </c>
      <c r="P36" s="399"/>
      <c r="Q36" s="726"/>
      <c r="R36" s="702"/>
      <c r="S36" s="727"/>
    </row>
    <row r="37" spans="1:19" s="629" customFormat="1" ht="21" hidden="1" thickBot="1">
      <c r="A37" s="728"/>
      <c r="B37" s="723" t="s">
        <v>226</v>
      </c>
      <c r="C37" s="472"/>
      <c r="D37" s="472"/>
      <c r="E37" s="472"/>
      <c r="F37" s="440"/>
      <c r="G37" s="440"/>
      <c r="H37" s="441"/>
      <c r="I37" s="440"/>
      <c r="J37" s="440"/>
      <c r="K37" s="442"/>
      <c r="L37" s="440"/>
      <c r="M37" s="440"/>
      <c r="N37" s="442"/>
      <c r="O37" s="409">
        <f>SUM(O38)</f>
        <v>0</v>
      </c>
      <c r="P37" s="410">
        <v>0</v>
      </c>
      <c r="Q37" s="724">
        <v>0</v>
      </c>
      <c r="R37" s="702">
        <f>O37-P37-Q37</f>
        <v>0</v>
      </c>
      <c r="S37" s="725">
        <f>R37</f>
        <v>0</v>
      </c>
    </row>
    <row r="38" spans="1:19" ht="21" hidden="1" thickBot="1">
      <c r="B38" s="114" t="s">
        <v>249</v>
      </c>
      <c r="C38" s="639">
        <v>0</v>
      </c>
      <c r="D38" s="639">
        <v>0</v>
      </c>
      <c r="E38" s="639">
        <v>0</v>
      </c>
      <c r="F38" s="21">
        <v>1979.2322999999999</v>
      </c>
      <c r="G38" s="426">
        <v>5816.5684000000001</v>
      </c>
      <c r="H38" s="426">
        <v>2152.9</v>
      </c>
      <c r="I38" s="21">
        <v>84014.182400000005</v>
      </c>
      <c r="J38" s="420">
        <v>112355.49</v>
      </c>
      <c r="K38" s="413">
        <v>95584</v>
      </c>
      <c r="L38" s="21">
        <v>0</v>
      </c>
      <c r="M38" s="21">
        <v>0</v>
      </c>
      <c r="N38" s="426">
        <v>0</v>
      </c>
      <c r="O38" s="414">
        <f>SUM(F38:H38)*C38/100+SUM(I38:K38)*D38/100+SUM(L38:N38)*E38/100</f>
        <v>0</v>
      </c>
      <c r="P38" s="399"/>
      <c r="Q38" s="726"/>
      <c r="R38" s="702"/>
      <c r="S38" s="727"/>
    </row>
    <row r="39" spans="1:19" s="629" customFormat="1" ht="21" hidden="1" thickBot="1">
      <c r="A39" s="728"/>
      <c r="B39" s="723" t="s">
        <v>227</v>
      </c>
      <c r="C39" s="472"/>
      <c r="D39" s="472"/>
      <c r="E39" s="472"/>
      <c r="F39" s="440"/>
      <c r="G39" s="440"/>
      <c r="H39" s="441"/>
      <c r="I39" s="440"/>
      <c r="J39" s="440"/>
      <c r="K39" s="442"/>
      <c r="L39" s="440"/>
      <c r="M39" s="440"/>
      <c r="N39" s="442"/>
      <c r="O39" s="409">
        <f>SUM(O40+O41)</f>
        <v>0</v>
      </c>
      <c r="P39" s="410">
        <v>0</v>
      </c>
      <c r="Q39" s="724">
        <v>0</v>
      </c>
      <c r="R39" s="702">
        <f>O39-P39-Q39</f>
        <v>0</v>
      </c>
      <c r="S39" s="725">
        <f>R39</f>
        <v>0</v>
      </c>
    </row>
    <row r="40" spans="1:19" s="627" customFormat="1" ht="21" hidden="1" thickBot="1">
      <c r="A40" s="729"/>
      <c r="B40" s="114" t="s">
        <v>250</v>
      </c>
      <c r="C40" s="639">
        <v>0</v>
      </c>
      <c r="D40" s="639">
        <v>0</v>
      </c>
      <c r="E40" s="639">
        <v>0</v>
      </c>
      <c r="F40" s="21">
        <v>1979.2322999999999</v>
      </c>
      <c r="G40" s="426">
        <v>5816.5684000000001</v>
      </c>
      <c r="H40" s="426">
        <v>2152.9</v>
      </c>
      <c r="I40" s="21">
        <v>84014.182400000005</v>
      </c>
      <c r="J40" s="420">
        <v>112355.49</v>
      </c>
      <c r="K40" s="413">
        <v>95584</v>
      </c>
      <c r="L40" s="21">
        <v>0</v>
      </c>
      <c r="M40" s="21">
        <v>0</v>
      </c>
      <c r="N40" s="426">
        <v>0</v>
      </c>
      <c r="O40" s="414">
        <f>SUM(F40:H40)*C40/100+SUM(I40:K40)*D40/100+SUM(L40:N40)*E40/100</f>
        <v>0</v>
      </c>
      <c r="P40" s="730"/>
      <c r="Q40" s="731"/>
      <c r="R40" s="702"/>
      <c r="S40" s="727"/>
    </row>
    <row r="41" spans="1:19" ht="33.75" hidden="1" customHeight="1">
      <c r="A41" s="732"/>
      <c r="B41" s="117" t="s">
        <v>72</v>
      </c>
      <c r="C41" s="704">
        <v>0</v>
      </c>
      <c r="D41" s="704">
        <v>0</v>
      </c>
      <c r="E41" s="704">
        <v>0</v>
      </c>
      <c r="F41" s="733">
        <v>3744.2750000000001</v>
      </c>
      <c r="G41" s="734">
        <v>2995.3</v>
      </c>
      <c r="H41" s="734">
        <v>1073.3</v>
      </c>
      <c r="I41" s="733">
        <v>35.393999999999998</v>
      </c>
      <c r="J41" s="734">
        <v>30.146000000000001</v>
      </c>
      <c r="K41" s="734">
        <v>361</v>
      </c>
      <c r="L41" s="733">
        <v>0</v>
      </c>
      <c r="M41" s="733">
        <v>0</v>
      </c>
      <c r="N41" s="734">
        <v>0</v>
      </c>
      <c r="O41" s="707">
        <f>SUM(F41:H41)*C41/100+SUM(I41:K41)*D41/100+SUM(L41:N41)*E41/100</f>
        <v>0</v>
      </c>
      <c r="P41" s="735"/>
      <c r="Q41" s="736"/>
      <c r="R41" s="702"/>
      <c r="S41" s="727"/>
    </row>
    <row r="42" spans="1:19" s="627" customFormat="1" ht="21" thickBot="1">
      <c r="A42" s="729"/>
      <c r="B42" s="737" t="s">
        <v>229</v>
      </c>
      <c r="C42" s="678"/>
      <c r="D42" s="678"/>
      <c r="E42" s="678"/>
      <c r="F42" s="738"/>
      <c r="G42" s="738"/>
      <c r="H42" s="713"/>
      <c r="I42" s="738"/>
      <c r="J42" s="738"/>
      <c r="K42" s="739"/>
      <c r="L42" s="738"/>
      <c r="M42" s="738"/>
      <c r="N42" s="739"/>
      <c r="O42" s="740">
        <f>SUM(O43+O44)</f>
        <v>805.40457800000013</v>
      </c>
      <c r="P42" s="681">
        <v>2119.6999999999998</v>
      </c>
      <c r="Q42" s="682">
        <v>0</v>
      </c>
      <c r="R42" s="654">
        <f>O42-P42-Q42</f>
        <v>-1314.2954219999997</v>
      </c>
      <c r="S42" s="717"/>
    </row>
    <row r="43" spans="1:19" ht="20.399999999999999">
      <c r="A43" s="732"/>
      <c r="B43" s="741" t="s">
        <v>250</v>
      </c>
      <c r="C43" s="742">
        <v>4.5</v>
      </c>
      <c r="D43" s="742">
        <v>0</v>
      </c>
      <c r="E43" s="742">
        <v>0</v>
      </c>
      <c r="F43" s="718">
        <v>5816.5684000000001</v>
      </c>
      <c r="G43" s="718">
        <v>2152.9</v>
      </c>
      <c r="H43" s="743">
        <v>2454.9</v>
      </c>
      <c r="I43" s="694">
        <v>112355.49</v>
      </c>
      <c r="J43" s="720">
        <v>95584</v>
      </c>
      <c r="K43" s="720">
        <v>202144.1</v>
      </c>
      <c r="L43" s="695">
        <v>0</v>
      </c>
      <c r="M43" s="695">
        <v>0</v>
      </c>
      <c r="N43" s="718">
        <v>0</v>
      </c>
      <c r="O43" s="721">
        <f>SUM(F43:H43)*C43/100+SUM(I43:K43)*D43/100+SUM(L43:N43)*E43/100</f>
        <v>469.09657800000002</v>
      </c>
      <c r="P43" s="744"/>
      <c r="Q43" s="745"/>
      <c r="R43" s="662"/>
      <c r="S43" s="727"/>
    </row>
    <row r="44" spans="1:19" ht="31.8" thickBot="1">
      <c r="A44" s="732"/>
      <c r="B44" s="371" t="s">
        <v>72</v>
      </c>
      <c r="C44" s="639">
        <v>7</v>
      </c>
      <c r="D44" s="639">
        <v>0</v>
      </c>
      <c r="E44" s="639">
        <v>0</v>
      </c>
      <c r="F44" s="530">
        <v>2995.3</v>
      </c>
      <c r="G44" s="530">
        <v>1073.3</v>
      </c>
      <c r="H44" s="529">
        <v>735.8</v>
      </c>
      <c r="I44" s="530">
        <v>30.146000000000001</v>
      </c>
      <c r="J44" s="530">
        <v>361</v>
      </c>
      <c r="K44" s="639">
        <v>323.8</v>
      </c>
      <c r="L44" s="370">
        <v>0</v>
      </c>
      <c r="M44" s="370">
        <v>0</v>
      </c>
      <c r="N44" s="530">
        <v>0</v>
      </c>
      <c r="O44" s="922">
        <f>SUM(F44:H44)*C44/100+SUM(I44:K44)*D44/100+SUM(L44:N44)*E44/100</f>
        <v>336.30800000000005</v>
      </c>
      <c r="P44" s="399"/>
      <c r="Q44" s="726"/>
      <c r="R44" s="665"/>
      <c r="S44" s="663"/>
    </row>
    <row r="45" spans="1:19" ht="21" thickBot="1">
      <c r="B45" s="746" t="s">
        <v>78</v>
      </c>
      <c r="C45" s="747"/>
      <c r="D45" s="747"/>
      <c r="E45" s="747"/>
      <c r="F45" s="748"/>
      <c r="G45" s="748"/>
      <c r="H45" s="748"/>
      <c r="I45" s="748"/>
      <c r="J45" s="748"/>
      <c r="K45" s="748"/>
      <c r="L45" s="748"/>
      <c r="M45" s="748"/>
      <c r="N45" s="748"/>
      <c r="O45" s="747"/>
      <c r="P45" s="749"/>
      <c r="Q45" s="750"/>
      <c r="R45" s="751"/>
      <c r="S45" s="663"/>
    </row>
    <row r="46" spans="1:19" ht="21" thickBot="1">
      <c r="A46" s="645">
        <v>10</v>
      </c>
      <c r="B46" s="752" t="s">
        <v>79</v>
      </c>
      <c r="C46" s="753"/>
      <c r="D46" s="753"/>
      <c r="E46" s="753"/>
      <c r="F46" s="754"/>
      <c r="G46" s="754"/>
      <c r="H46" s="754"/>
      <c r="I46" s="754"/>
      <c r="J46" s="754"/>
      <c r="K46" s="754"/>
      <c r="L46" s="754"/>
      <c r="M46" s="754"/>
      <c r="N46" s="754"/>
      <c r="O46" s="753">
        <f>O47</f>
        <v>30724.93</v>
      </c>
      <c r="P46" s="755">
        <v>8078.9</v>
      </c>
      <c r="Q46" s="756">
        <v>0</v>
      </c>
      <c r="R46" s="654">
        <f>O46-P46-Q46</f>
        <v>22646.03</v>
      </c>
      <c r="S46" s="717">
        <f>R46</f>
        <v>22646.03</v>
      </c>
    </row>
    <row r="47" spans="1:19" ht="46.8" thickBot="1">
      <c r="B47" s="924" t="s">
        <v>86</v>
      </c>
      <c r="C47" s="923">
        <v>60</v>
      </c>
      <c r="D47" s="923">
        <v>100</v>
      </c>
      <c r="E47" s="923">
        <v>30</v>
      </c>
      <c r="F47" s="925">
        <v>15242.8</v>
      </c>
      <c r="G47" s="925">
        <v>9677.7999999999993</v>
      </c>
      <c r="H47" s="926">
        <v>16013.1</v>
      </c>
      <c r="I47" s="925">
        <v>225.6</v>
      </c>
      <c r="J47" s="925">
        <v>203.6</v>
      </c>
      <c r="K47" s="926">
        <v>3770.9</v>
      </c>
      <c r="L47" s="925">
        <v>1888.1</v>
      </c>
      <c r="M47" s="925">
        <v>2067.9</v>
      </c>
      <c r="N47" s="926">
        <v>2592.6999999999998</v>
      </c>
      <c r="O47" s="923">
        <f>SUM(F47:H47)*C47/100+SUM(I47:K47)*D47/100+SUM(L47:N47)*E47/100</f>
        <v>30724.93</v>
      </c>
      <c r="P47" s="757"/>
      <c r="Q47" s="758"/>
      <c r="R47" s="662"/>
      <c r="S47" s="663"/>
    </row>
    <row r="48" spans="1:19" ht="21" thickBot="1">
      <c r="A48" s="645">
        <v>11</v>
      </c>
      <c r="B48" s="752" t="s">
        <v>80</v>
      </c>
      <c r="C48" s="753"/>
      <c r="D48" s="753"/>
      <c r="E48" s="753"/>
      <c r="F48" s="759"/>
      <c r="G48" s="759"/>
      <c r="H48" s="759"/>
      <c r="I48" s="759"/>
      <c r="J48" s="759"/>
      <c r="K48" s="759"/>
      <c r="L48" s="759"/>
      <c r="M48" s="759"/>
      <c r="N48" s="759"/>
      <c r="O48" s="753">
        <f>O49+O50</f>
        <v>37588.856</v>
      </c>
      <c r="P48" s="755">
        <v>8428.6</v>
      </c>
      <c r="Q48" s="756">
        <v>12721.9</v>
      </c>
      <c r="R48" s="654">
        <f>O48-P48-Q48</f>
        <v>16438.356</v>
      </c>
      <c r="S48" s="655">
        <f>R48</f>
        <v>16438.356</v>
      </c>
    </row>
    <row r="49" spans="1:19" ht="46.2">
      <c r="B49" s="928" t="s">
        <v>86</v>
      </c>
      <c r="C49" s="927">
        <v>40</v>
      </c>
      <c r="D49" s="927">
        <v>0</v>
      </c>
      <c r="E49" s="927">
        <v>70</v>
      </c>
      <c r="F49" s="929">
        <v>15242.8</v>
      </c>
      <c r="G49" s="929">
        <v>9677.7999999999993</v>
      </c>
      <c r="H49" s="927">
        <v>16013.1</v>
      </c>
      <c r="I49" s="929">
        <v>225.6</v>
      </c>
      <c r="J49" s="929">
        <v>203.6</v>
      </c>
      <c r="K49" s="927">
        <v>3770.9</v>
      </c>
      <c r="L49" s="929">
        <v>1888.1</v>
      </c>
      <c r="M49" s="929">
        <v>2067.9</v>
      </c>
      <c r="N49" s="927">
        <v>2592.6999999999998</v>
      </c>
      <c r="O49" s="927">
        <f>SUM(F49:H49)*C49/100+SUM(I49:K49)*D49/100+SUM(L49:N49)*E49/100</f>
        <v>20957.57</v>
      </c>
      <c r="P49" s="760"/>
      <c r="Q49" s="761"/>
      <c r="R49" s="662"/>
      <c r="S49" s="663"/>
    </row>
    <row r="50" spans="1:19" ht="21" thickBot="1">
      <c r="B50" s="372" t="s">
        <v>251</v>
      </c>
      <c r="C50" s="535">
        <v>100</v>
      </c>
      <c r="D50" s="535">
        <v>100</v>
      </c>
      <c r="E50" s="535">
        <v>100</v>
      </c>
      <c r="F50" s="374">
        <v>6651.1580000000004</v>
      </c>
      <c r="G50" s="374">
        <v>4891.5</v>
      </c>
      <c r="H50" s="535">
        <v>4832.3999999999996</v>
      </c>
      <c r="I50" s="374">
        <v>77.230999999999995</v>
      </c>
      <c r="J50" s="374">
        <v>80.3</v>
      </c>
      <c r="K50" s="535">
        <v>70.8</v>
      </c>
      <c r="L50" s="374">
        <v>27.896999999999998</v>
      </c>
      <c r="M50" s="374">
        <v>0</v>
      </c>
      <c r="N50" s="535">
        <v>0</v>
      </c>
      <c r="O50" s="927">
        <f>SUM(F50:H50)*C50/100+SUM(I50:K50)*D50/100+SUM(L50:N50)*E50/100</f>
        <v>16631.285999999996</v>
      </c>
      <c r="P50" s="403"/>
      <c r="Q50" s="762"/>
      <c r="R50" s="665"/>
      <c r="S50" s="663"/>
    </row>
    <row r="51" spans="1:19" ht="21" hidden="1" thickBot="1">
      <c r="A51" s="645">
        <v>12</v>
      </c>
      <c r="B51" s="578" t="s">
        <v>81</v>
      </c>
      <c r="C51" s="576"/>
      <c r="D51" s="576"/>
      <c r="E51" s="576"/>
      <c r="F51" s="40"/>
      <c r="G51" s="40"/>
      <c r="H51" s="40"/>
      <c r="I51" s="40"/>
      <c r="J51" s="40"/>
      <c r="K51" s="40"/>
      <c r="L51" s="40"/>
      <c r="M51" s="40"/>
      <c r="N51" s="40"/>
      <c r="O51" s="576">
        <f>O52</f>
        <v>0</v>
      </c>
      <c r="P51" s="763">
        <v>0</v>
      </c>
      <c r="Q51" s="764">
        <v>0</v>
      </c>
      <c r="R51" s="702">
        <f>O51-P51-Q51</f>
        <v>0</v>
      </c>
      <c r="S51" s="765">
        <f>R51</f>
        <v>0</v>
      </c>
    </row>
    <row r="52" spans="1:19" ht="31.8" hidden="1" thickBot="1">
      <c r="B52" s="120" t="s">
        <v>86</v>
      </c>
      <c r="C52" s="535">
        <v>0</v>
      </c>
      <c r="D52" s="535">
        <v>0</v>
      </c>
      <c r="E52" s="535">
        <v>0</v>
      </c>
      <c r="F52" s="25">
        <v>13645.062</v>
      </c>
      <c r="G52" s="25">
        <v>15242.8</v>
      </c>
      <c r="H52" s="25">
        <v>9677.7999999999993</v>
      </c>
      <c r="I52" s="25">
        <v>216.84</v>
      </c>
      <c r="J52" s="25">
        <v>225.6</v>
      </c>
      <c r="K52" s="25">
        <v>203.6</v>
      </c>
      <c r="L52" s="25">
        <v>1713.35</v>
      </c>
      <c r="M52" s="25">
        <v>1888.1</v>
      </c>
      <c r="N52" s="25">
        <v>2067.9</v>
      </c>
      <c r="O52" s="464">
        <f>SUM(F52:H52)*C52/100+SUM(I52:K52)*D52/100+SUM(L52:N52)*E52/100</f>
        <v>0</v>
      </c>
      <c r="P52" s="403"/>
      <c r="Q52" s="762"/>
      <c r="R52" s="702"/>
      <c r="S52" s="663"/>
    </row>
    <row r="53" spans="1:19" ht="21" hidden="1" thickBot="1">
      <c r="A53" s="645">
        <v>13</v>
      </c>
      <c r="B53" s="578" t="s">
        <v>82</v>
      </c>
      <c r="C53" s="576"/>
      <c r="D53" s="576"/>
      <c r="E53" s="576"/>
      <c r="F53" s="40"/>
      <c r="G53" s="40"/>
      <c r="H53" s="40"/>
      <c r="I53" s="40"/>
      <c r="J53" s="40"/>
      <c r="K53" s="40"/>
      <c r="L53" s="40"/>
      <c r="M53" s="40"/>
      <c r="N53" s="40"/>
      <c r="O53" s="576">
        <f>O54</f>
        <v>0</v>
      </c>
      <c r="P53" s="763">
        <v>5842.8</v>
      </c>
      <c r="Q53" s="764">
        <v>0</v>
      </c>
      <c r="R53" s="702">
        <f>O53-P53-Q53</f>
        <v>-5842.8</v>
      </c>
      <c r="S53" s="765"/>
    </row>
    <row r="54" spans="1:19" ht="31.8" hidden="1" thickBot="1">
      <c r="B54" s="120" t="s">
        <v>86</v>
      </c>
      <c r="C54" s="535">
        <v>0</v>
      </c>
      <c r="D54" s="535">
        <v>0</v>
      </c>
      <c r="E54" s="535">
        <v>0</v>
      </c>
      <c r="F54" s="25">
        <v>13645.062</v>
      </c>
      <c r="G54" s="25">
        <v>15242.8</v>
      </c>
      <c r="H54" s="25">
        <v>9677.7999999999993</v>
      </c>
      <c r="I54" s="25">
        <v>216.84</v>
      </c>
      <c r="J54" s="25">
        <v>225.6</v>
      </c>
      <c r="K54" s="25">
        <v>203.6</v>
      </c>
      <c r="L54" s="25">
        <v>1713.35</v>
      </c>
      <c r="M54" s="25">
        <v>1888.1</v>
      </c>
      <c r="N54" s="25">
        <v>2067.9</v>
      </c>
      <c r="O54" s="464">
        <f>SUM(F54:H54)*C54/100+SUM(I54:K54)*D54/100+SUM(L54:N54)*E54/100</f>
        <v>0</v>
      </c>
      <c r="P54" s="403"/>
      <c r="Q54" s="762"/>
      <c r="R54" s="702"/>
      <c r="S54" s="663"/>
    </row>
    <row r="55" spans="1:19" ht="21" hidden="1" thickBot="1">
      <c r="A55" s="645">
        <v>14</v>
      </c>
      <c r="B55" s="578" t="s">
        <v>83</v>
      </c>
      <c r="C55" s="576"/>
      <c r="D55" s="576"/>
      <c r="E55" s="576"/>
      <c r="F55" s="40"/>
      <c r="G55" s="40"/>
      <c r="H55" s="40"/>
      <c r="I55" s="40"/>
      <c r="J55" s="40"/>
      <c r="K55" s="40"/>
      <c r="L55" s="40"/>
      <c r="M55" s="40"/>
      <c r="N55" s="40"/>
      <c r="O55" s="576">
        <f>O56</f>
        <v>0</v>
      </c>
      <c r="P55" s="763">
        <v>3340.3</v>
      </c>
      <c r="Q55" s="764">
        <v>1036</v>
      </c>
      <c r="R55" s="702">
        <f>O55-P55-Q55</f>
        <v>-4376.3</v>
      </c>
      <c r="S55" s="766"/>
    </row>
    <row r="56" spans="1:19" ht="31.8" hidden="1" thickBot="1">
      <c r="B56" s="120" t="s">
        <v>87</v>
      </c>
      <c r="C56" s="535">
        <v>0</v>
      </c>
      <c r="D56" s="535">
        <v>0</v>
      </c>
      <c r="E56" s="535">
        <v>0</v>
      </c>
      <c r="F56" s="25">
        <v>3202.79</v>
      </c>
      <c r="G56" s="25">
        <v>1360</v>
      </c>
      <c r="H56" s="25">
        <v>1460</v>
      </c>
      <c r="I56" s="25">
        <v>432.18900000000002</v>
      </c>
      <c r="J56" s="25">
        <v>210</v>
      </c>
      <c r="K56" s="25">
        <v>350</v>
      </c>
      <c r="L56" s="25">
        <v>0</v>
      </c>
      <c r="M56" s="25">
        <v>0</v>
      </c>
      <c r="N56" s="25">
        <v>0</v>
      </c>
      <c r="O56" s="464">
        <f>SUM(F56:H56)*C56/100+SUM(I56:K56)*D56/100+SUM(L56:N56)*E56/100</f>
        <v>0</v>
      </c>
      <c r="P56" s="403"/>
      <c r="Q56" s="762"/>
      <c r="R56" s="702"/>
      <c r="S56" s="663"/>
    </row>
    <row r="57" spans="1:19" ht="21" hidden="1" thickBot="1">
      <c r="A57" s="645">
        <v>15</v>
      </c>
      <c r="B57" s="578" t="s">
        <v>84</v>
      </c>
      <c r="C57" s="576"/>
      <c r="D57" s="576"/>
      <c r="E57" s="576"/>
      <c r="F57" s="40"/>
      <c r="G57" s="40"/>
      <c r="H57" s="40"/>
      <c r="I57" s="40"/>
      <c r="J57" s="40"/>
      <c r="K57" s="40"/>
      <c r="L57" s="40"/>
      <c r="M57" s="40"/>
      <c r="N57" s="40"/>
      <c r="O57" s="576">
        <f>O58</f>
        <v>0</v>
      </c>
      <c r="P57" s="763">
        <v>1384.3</v>
      </c>
      <c r="Q57" s="764">
        <v>0</v>
      </c>
      <c r="R57" s="702">
        <f>O57-P57-Q57</f>
        <v>-1384.3</v>
      </c>
      <c r="S57" s="766"/>
    </row>
    <row r="58" spans="1:19" ht="31.8" hidden="1" thickBot="1">
      <c r="B58" s="120" t="s">
        <v>87</v>
      </c>
      <c r="C58" s="535">
        <v>0</v>
      </c>
      <c r="D58" s="535">
        <v>0</v>
      </c>
      <c r="E58" s="535">
        <v>0</v>
      </c>
      <c r="F58" s="25">
        <v>3202.79</v>
      </c>
      <c r="G58" s="25">
        <v>1360</v>
      </c>
      <c r="H58" s="25">
        <v>1460</v>
      </c>
      <c r="I58" s="25">
        <v>432.18900000000002</v>
      </c>
      <c r="J58" s="25">
        <v>210</v>
      </c>
      <c r="K58" s="25">
        <v>350</v>
      </c>
      <c r="L58" s="25">
        <v>0</v>
      </c>
      <c r="M58" s="25">
        <v>0</v>
      </c>
      <c r="N58" s="25">
        <v>0</v>
      </c>
      <c r="O58" s="464">
        <f>SUM(F58:H58)*C58/100+SUM(I58:K58)*D58/100+SUM(L58:N58)*E58/100</f>
        <v>0</v>
      </c>
      <c r="P58" s="403"/>
      <c r="Q58" s="762"/>
      <c r="R58" s="702"/>
      <c r="S58" s="663"/>
    </row>
    <row r="59" spans="1:19" ht="21" hidden="1" thickBot="1">
      <c r="A59" s="645">
        <v>16</v>
      </c>
      <c r="B59" s="578" t="s">
        <v>85</v>
      </c>
      <c r="C59" s="576"/>
      <c r="D59" s="576"/>
      <c r="E59" s="576"/>
      <c r="F59" s="40"/>
      <c r="G59" s="40"/>
      <c r="H59" s="40"/>
      <c r="I59" s="40"/>
      <c r="J59" s="40"/>
      <c r="K59" s="40"/>
      <c r="L59" s="40"/>
      <c r="M59" s="40"/>
      <c r="N59" s="40"/>
      <c r="O59" s="576">
        <f>O60+O61</f>
        <v>0</v>
      </c>
      <c r="P59" s="763">
        <v>0</v>
      </c>
      <c r="Q59" s="764">
        <v>0</v>
      </c>
      <c r="R59" s="702">
        <f>O59-P59-Q59</f>
        <v>0</v>
      </c>
      <c r="S59" s="765">
        <f>R59</f>
        <v>0</v>
      </c>
    </row>
    <row r="60" spans="1:19" ht="31.8" hidden="1" thickBot="1">
      <c r="B60" s="120" t="s">
        <v>86</v>
      </c>
      <c r="C60" s="535">
        <v>0</v>
      </c>
      <c r="D60" s="535">
        <v>0</v>
      </c>
      <c r="E60" s="535">
        <v>0</v>
      </c>
      <c r="F60" s="25">
        <v>13645.062</v>
      </c>
      <c r="G60" s="25">
        <v>15242.8</v>
      </c>
      <c r="H60" s="25">
        <v>9677.7999999999993</v>
      </c>
      <c r="I60" s="25">
        <v>216.84</v>
      </c>
      <c r="J60" s="25">
        <v>225.6</v>
      </c>
      <c r="K60" s="25">
        <v>203.6</v>
      </c>
      <c r="L60" s="25">
        <v>1713.35</v>
      </c>
      <c r="M60" s="25">
        <v>1888.1</v>
      </c>
      <c r="N60" s="25">
        <v>2067.9</v>
      </c>
      <c r="O60" s="464">
        <f>SUM(F60:H60)*C60/100+SUM(I60:K60)*D60/100+SUM(L60:N60)*E60/100</f>
        <v>0</v>
      </c>
      <c r="P60" s="403"/>
      <c r="Q60" s="762"/>
      <c r="R60" s="702"/>
      <c r="S60" s="663"/>
    </row>
    <row r="61" spans="1:19" ht="21" hidden="1" thickBot="1">
      <c r="B61" s="120" t="s">
        <v>251</v>
      </c>
      <c r="C61" s="535">
        <v>0</v>
      </c>
      <c r="D61" s="535">
        <v>0</v>
      </c>
      <c r="E61" s="535">
        <v>0</v>
      </c>
      <c r="F61" s="25">
        <v>6209.9530000000004</v>
      </c>
      <c r="G61" s="25">
        <v>6651.1580000000004</v>
      </c>
      <c r="H61" s="25">
        <v>4891.5</v>
      </c>
      <c r="I61" s="25">
        <v>72.31</v>
      </c>
      <c r="J61" s="25">
        <v>77.230999999999995</v>
      </c>
      <c r="K61" s="25">
        <v>80.3</v>
      </c>
      <c r="L61" s="25">
        <v>256.38299999999998</v>
      </c>
      <c r="M61" s="25">
        <v>27.896999999999998</v>
      </c>
      <c r="N61" s="25">
        <v>0</v>
      </c>
      <c r="O61" s="464">
        <f>SUM(F61:H61)*C61/100+SUM(I61:K61)*D61/100+SUM(L61:N61)*E61/100</f>
        <v>0</v>
      </c>
      <c r="P61" s="403"/>
      <c r="Q61" s="762"/>
      <c r="R61" s="702"/>
      <c r="S61" s="663"/>
    </row>
    <row r="62" spans="1:19" ht="21" hidden="1" thickBot="1">
      <c r="A62" s="645">
        <v>17</v>
      </c>
      <c r="B62" s="578" t="s">
        <v>89</v>
      </c>
      <c r="C62" s="581"/>
      <c r="D62" s="581"/>
      <c r="E62" s="581"/>
      <c r="F62" s="582"/>
      <c r="G62" s="582"/>
      <c r="H62" s="583"/>
      <c r="I62" s="583"/>
      <c r="J62" s="583"/>
      <c r="K62" s="583"/>
      <c r="L62" s="583"/>
      <c r="M62" s="583"/>
      <c r="N62" s="583"/>
      <c r="O62" s="584">
        <f>O63</f>
        <v>0</v>
      </c>
      <c r="P62" s="767">
        <v>0</v>
      </c>
      <c r="Q62" s="768">
        <v>0</v>
      </c>
      <c r="R62" s="769">
        <f>O62-P62-Q62</f>
        <v>0</v>
      </c>
      <c r="S62" s="770">
        <f>R62</f>
        <v>0</v>
      </c>
    </row>
    <row r="63" spans="1:19" ht="31.8" hidden="1" thickBot="1">
      <c r="B63" s="771" t="s">
        <v>86</v>
      </c>
      <c r="C63" s="772">
        <v>0</v>
      </c>
      <c r="D63" s="772">
        <v>0</v>
      </c>
      <c r="E63" s="772">
        <v>0</v>
      </c>
      <c r="F63" s="773">
        <v>13645.062</v>
      </c>
      <c r="G63" s="773">
        <v>15242.8</v>
      </c>
      <c r="H63" s="773">
        <v>9677.7999999999993</v>
      </c>
      <c r="I63" s="773">
        <v>216.84</v>
      </c>
      <c r="J63" s="773">
        <v>225.6</v>
      </c>
      <c r="K63" s="773">
        <v>203.6</v>
      </c>
      <c r="L63" s="773">
        <v>1713.35</v>
      </c>
      <c r="M63" s="773">
        <v>1888.1</v>
      </c>
      <c r="N63" s="773">
        <v>2067.9</v>
      </c>
      <c r="O63" s="774">
        <f>SUM(F63:H63)*C63/100+SUM(I63:K63)*D63/100+SUM(L63:N63)*E63/100</f>
        <v>0</v>
      </c>
      <c r="P63" s="775"/>
      <c r="Q63" s="776"/>
      <c r="R63" s="702"/>
      <c r="S63" s="663"/>
    </row>
    <row r="64" spans="1:19" ht="21" thickBot="1">
      <c r="A64" s="645">
        <v>18</v>
      </c>
      <c r="B64" s="777" t="s">
        <v>90</v>
      </c>
      <c r="C64" s="753"/>
      <c r="D64" s="753"/>
      <c r="E64" s="753"/>
      <c r="F64" s="759"/>
      <c r="G64" s="759"/>
      <c r="H64" s="759"/>
      <c r="I64" s="759"/>
      <c r="J64" s="759"/>
      <c r="K64" s="759"/>
      <c r="L64" s="778"/>
      <c r="M64" s="778"/>
      <c r="N64" s="778"/>
      <c r="O64" s="779">
        <f>O65</f>
        <v>3380</v>
      </c>
      <c r="P64" s="780">
        <v>1036</v>
      </c>
      <c r="Q64" s="781">
        <v>1254.3</v>
      </c>
      <c r="R64" s="654">
        <f>O64-P64-Q64</f>
        <v>1089.7</v>
      </c>
      <c r="S64" s="655">
        <f>R64</f>
        <v>1089.7</v>
      </c>
    </row>
    <row r="65" spans="1:19" ht="31.2">
      <c r="B65" s="930" t="s">
        <v>87</v>
      </c>
      <c r="C65" s="927">
        <v>100</v>
      </c>
      <c r="D65" s="927">
        <v>100</v>
      </c>
      <c r="E65" s="927">
        <v>100</v>
      </c>
      <c r="F65" s="929">
        <v>1360</v>
      </c>
      <c r="G65" s="929">
        <v>1460</v>
      </c>
      <c r="H65" s="926">
        <v>0</v>
      </c>
      <c r="I65" s="929">
        <v>210</v>
      </c>
      <c r="J65" s="929">
        <v>350</v>
      </c>
      <c r="K65" s="926">
        <v>0</v>
      </c>
      <c r="L65" s="929">
        <v>0</v>
      </c>
      <c r="M65" s="929">
        <v>0</v>
      </c>
      <c r="N65" s="929">
        <v>0</v>
      </c>
      <c r="O65" s="927">
        <f>SUM(F65:H65)*C65/100+SUM(I65:K65)*D65/100+SUM(L65:N65)*E65/100</f>
        <v>3380</v>
      </c>
      <c r="P65" s="760"/>
      <c r="Q65" s="761"/>
      <c r="R65" s="662"/>
      <c r="S65" s="663"/>
    </row>
    <row r="66" spans="1:19" ht="20.399999999999999" hidden="1">
      <c r="A66" s="645">
        <v>19</v>
      </c>
      <c r="B66" s="578" t="s">
        <v>91</v>
      </c>
      <c r="C66" s="576"/>
      <c r="D66" s="576"/>
      <c r="E66" s="576"/>
      <c r="F66" s="40"/>
      <c r="G66" s="40"/>
      <c r="H66" s="40"/>
      <c r="I66" s="40"/>
      <c r="J66" s="40"/>
      <c r="K66" s="40"/>
      <c r="L66" s="40"/>
      <c r="M66" s="40"/>
      <c r="N66" s="40"/>
      <c r="O66" s="576">
        <f>O67</f>
        <v>0</v>
      </c>
      <c r="P66" s="577">
        <v>0</v>
      </c>
      <c r="Q66" s="782">
        <v>0</v>
      </c>
      <c r="R66" s="702">
        <f>O66-P66-Q66</f>
        <v>0</v>
      </c>
      <c r="S66" s="766"/>
    </row>
    <row r="67" spans="1:19" ht="31.2" hidden="1">
      <c r="B67" s="120" t="s">
        <v>87</v>
      </c>
      <c r="C67" s="535">
        <v>0</v>
      </c>
      <c r="D67" s="535">
        <v>0</v>
      </c>
      <c r="E67" s="535">
        <v>0</v>
      </c>
      <c r="F67" s="25">
        <v>3202.79</v>
      </c>
      <c r="G67" s="25">
        <v>1360</v>
      </c>
      <c r="H67" s="25">
        <v>1460</v>
      </c>
      <c r="I67" s="25">
        <v>432.18900000000002</v>
      </c>
      <c r="J67" s="25">
        <v>210</v>
      </c>
      <c r="K67" s="25">
        <v>350</v>
      </c>
      <c r="L67" s="25">
        <v>0</v>
      </c>
      <c r="M67" s="25">
        <v>0</v>
      </c>
      <c r="N67" s="25">
        <v>0</v>
      </c>
      <c r="O67" s="464">
        <f>SUM(F67:H67)*C67/100+SUM(I67:K67)*D67/100+SUM(L67:N67)*E67/100</f>
        <v>0</v>
      </c>
      <c r="P67" s="403"/>
      <c r="Q67" s="762"/>
      <c r="R67" s="702"/>
      <c r="S67" s="663"/>
    </row>
    <row r="68" spans="1:19" ht="20.399999999999999" hidden="1">
      <c r="A68" s="645">
        <v>20</v>
      </c>
      <c r="B68" s="578" t="s">
        <v>92</v>
      </c>
      <c r="C68" s="783"/>
      <c r="D68" s="783"/>
      <c r="E68" s="783"/>
      <c r="F68" s="40"/>
      <c r="G68" s="40"/>
      <c r="H68" s="40"/>
      <c r="I68" s="40"/>
      <c r="J68" s="40"/>
      <c r="K68" s="40"/>
      <c r="L68" s="40"/>
      <c r="M68" s="40"/>
      <c r="N68" s="40"/>
      <c r="O68" s="576">
        <f>O69</f>
        <v>0</v>
      </c>
      <c r="P68" s="577">
        <v>0</v>
      </c>
      <c r="Q68" s="782">
        <v>0</v>
      </c>
      <c r="R68" s="702">
        <f>O68-P68-Q68</f>
        <v>0</v>
      </c>
      <c r="S68" s="766"/>
    </row>
    <row r="69" spans="1:19" ht="31.2" hidden="1">
      <c r="B69" s="120" t="s">
        <v>87</v>
      </c>
      <c r="C69" s="535">
        <v>0</v>
      </c>
      <c r="D69" s="535">
        <v>0</v>
      </c>
      <c r="E69" s="535">
        <v>0</v>
      </c>
      <c r="F69" s="25">
        <v>3202.79</v>
      </c>
      <c r="G69" s="25">
        <v>1360</v>
      </c>
      <c r="H69" s="25">
        <v>1460</v>
      </c>
      <c r="I69" s="25">
        <v>432.18900000000002</v>
      </c>
      <c r="J69" s="25">
        <v>210</v>
      </c>
      <c r="K69" s="25">
        <v>350</v>
      </c>
      <c r="L69" s="25">
        <v>0</v>
      </c>
      <c r="M69" s="25">
        <v>0</v>
      </c>
      <c r="N69" s="25">
        <v>0</v>
      </c>
      <c r="O69" s="464">
        <f>SUM(F69:H69)*C69/100+SUM(I69:K69)*D69/100+SUM(L69:N69)*E69/100</f>
        <v>0</v>
      </c>
      <c r="P69" s="403"/>
      <c r="Q69" s="762"/>
      <c r="R69" s="702"/>
      <c r="S69" s="663"/>
    </row>
    <row r="70" spans="1:19" ht="20.399999999999999" hidden="1">
      <c r="A70" s="645">
        <v>21</v>
      </c>
      <c r="B70" s="578" t="s">
        <v>93</v>
      </c>
      <c r="C70" s="459"/>
      <c r="D70" s="459"/>
      <c r="E70" s="459"/>
      <c r="F70" s="41"/>
      <c r="G70" s="41"/>
      <c r="H70" s="40"/>
      <c r="I70" s="40"/>
      <c r="J70" s="40"/>
      <c r="K70" s="40"/>
      <c r="L70" s="40"/>
      <c r="M70" s="40"/>
      <c r="N70" s="40"/>
      <c r="O70" s="576">
        <f>O71</f>
        <v>0</v>
      </c>
      <c r="P70" s="577">
        <v>0</v>
      </c>
      <c r="Q70" s="782">
        <v>0</v>
      </c>
      <c r="R70" s="702">
        <f>O70-P70-Q70</f>
        <v>0</v>
      </c>
      <c r="S70" s="765">
        <f>R70</f>
        <v>0</v>
      </c>
    </row>
    <row r="71" spans="1:19" ht="31.2" hidden="1">
      <c r="B71" s="120" t="s">
        <v>86</v>
      </c>
      <c r="C71" s="535">
        <v>0</v>
      </c>
      <c r="D71" s="535">
        <v>0</v>
      </c>
      <c r="E71" s="535">
        <v>0</v>
      </c>
      <c r="F71" s="25">
        <v>13645.062</v>
      </c>
      <c r="G71" s="25">
        <v>15242.8</v>
      </c>
      <c r="H71" s="25">
        <v>9677.7999999999993</v>
      </c>
      <c r="I71" s="25">
        <v>216.84</v>
      </c>
      <c r="J71" s="25">
        <v>225.6</v>
      </c>
      <c r="K71" s="25">
        <v>203.6</v>
      </c>
      <c r="L71" s="25">
        <v>1713.35</v>
      </c>
      <c r="M71" s="25">
        <v>1888.1</v>
      </c>
      <c r="N71" s="25">
        <v>2067.9</v>
      </c>
      <c r="O71" s="464">
        <f>SUM(F71:H71)*C71/100+SUM(I71:K71)*D71/100+SUM(L71:N71)*E71/100</f>
        <v>0</v>
      </c>
      <c r="P71" s="462"/>
      <c r="Q71" s="784"/>
      <c r="R71" s="702"/>
      <c r="S71" s="663"/>
    </row>
    <row r="72" spans="1:19" ht="20.399999999999999" hidden="1">
      <c r="A72" s="645">
        <v>22</v>
      </c>
      <c r="B72" s="578" t="s">
        <v>94</v>
      </c>
      <c r="C72" s="459"/>
      <c r="D72" s="459"/>
      <c r="E72" s="459"/>
      <c r="F72" s="41"/>
      <c r="G72" s="41"/>
      <c r="H72" s="40"/>
      <c r="I72" s="40"/>
      <c r="J72" s="40"/>
      <c r="K72" s="40"/>
      <c r="L72" s="40"/>
      <c r="M72" s="40"/>
      <c r="N72" s="40"/>
      <c r="O72" s="576">
        <f>O73</f>
        <v>0</v>
      </c>
      <c r="P72" s="577">
        <v>0</v>
      </c>
      <c r="Q72" s="782">
        <v>0</v>
      </c>
      <c r="R72" s="702">
        <f>O72-P72-Q72</f>
        <v>0</v>
      </c>
      <c r="S72" s="765">
        <f>R72</f>
        <v>0</v>
      </c>
    </row>
    <row r="73" spans="1:19" ht="31.2" hidden="1">
      <c r="B73" s="120" t="s">
        <v>86</v>
      </c>
      <c r="C73" s="535">
        <v>0</v>
      </c>
      <c r="D73" s="535">
        <v>0</v>
      </c>
      <c r="E73" s="535">
        <v>0</v>
      </c>
      <c r="F73" s="25">
        <v>13645.062</v>
      </c>
      <c r="G73" s="25">
        <v>15242.8</v>
      </c>
      <c r="H73" s="25">
        <v>9677.7999999999993</v>
      </c>
      <c r="I73" s="25">
        <v>216.84</v>
      </c>
      <c r="J73" s="25">
        <v>225.6</v>
      </c>
      <c r="K73" s="25">
        <v>203.6</v>
      </c>
      <c r="L73" s="25">
        <v>1713.35</v>
      </c>
      <c r="M73" s="25">
        <v>1888.1</v>
      </c>
      <c r="N73" s="25">
        <v>2067.9</v>
      </c>
      <c r="O73" s="464">
        <f>SUM(F73:H73)*C73/100+SUM(I73:K73)*D73/100+SUM(L73:N73)*E73/100</f>
        <v>0</v>
      </c>
      <c r="P73" s="462"/>
      <c r="Q73" s="784"/>
      <c r="R73" s="702"/>
      <c r="S73" s="663"/>
    </row>
    <row r="74" spans="1:19" ht="20.399999999999999" hidden="1">
      <c r="A74" s="645">
        <v>23</v>
      </c>
      <c r="B74" s="578" t="s">
        <v>95</v>
      </c>
      <c r="C74" s="459"/>
      <c r="D74" s="459"/>
      <c r="E74" s="459"/>
      <c r="F74" s="41"/>
      <c r="G74" s="41"/>
      <c r="H74" s="40"/>
      <c r="I74" s="40"/>
      <c r="J74" s="40"/>
      <c r="K74" s="40"/>
      <c r="L74" s="40"/>
      <c r="M74" s="40"/>
      <c r="N74" s="40"/>
      <c r="O74" s="576">
        <f>O75</f>
        <v>0</v>
      </c>
      <c r="P74" s="577">
        <v>0</v>
      </c>
      <c r="Q74" s="782">
        <v>0</v>
      </c>
      <c r="R74" s="702">
        <f>O74-P74-Q74</f>
        <v>0</v>
      </c>
      <c r="S74" s="765">
        <f>R74</f>
        <v>0</v>
      </c>
    </row>
    <row r="75" spans="1:19" ht="20.399999999999999" hidden="1">
      <c r="B75" s="120" t="s">
        <v>251</v>
      </c>
      <c r="C75" s="535">
        <v>0</v>
      </c>
      <c r="D75" s="535">
        <v>0</v>
      </c>
      <c r="E75" s="535">
        <v>0</v>
      </c>
      <c r="F75" s="25">
        <v>6209.9530000000004</v>
      </c>
      <c r="G75" s="25">
        <v>6651.1580000000004</v>
      </c>
      <c r="H75" s="25">
        <v>4891.5</v>
      </c>
      <c r="I75" s="25">
        <v>72.31</v>
      </c>
      <c r="J75" s="25">
        <v>77.230999999999995</v>
      </c>
      <c r="K75" s="25">
        <v>80.3</v>
      </c>
      <c r="L75" s="25">
        <v>256.38299999999998</v>
      </c>
      <c r="M75" s="25">
        <v>27.896999999999998</v>
      </c>
      <c r="N75" s="25">
        <v>0</v>
      </c>
      <c r="O75" s="464">
        <f>SUM(F75:H75)*C75/100+SUM(I75:K75)*D75/100+SUM(L75:N75)*E75/100</f>
        <v>0</v>
      </c>
      <c r="P75" s="462"/>
      <c r="Q75" s="784"/>
      <c r="R75" s="702"/>
      <c r="S75" s="663"/>
    </row>
    <row r="76" spans="1:19" ht="20.399999999999999" hidden="1">
      <c r="B76" s="785" t="s">
        <v>231</v>
      </c>
      <c r="C76" s="576"/>
      <c r="D76" s="576"/>
      <c r="E76" s="576"/>
      <c r="F76" s="40"/>
      <c r="G76" s="40"/>
      <c r="H76" s="40"/>
      <c r="I76" s="40"/>
      <c r="J76" s="40"/>
      <c r="K76" s="40"/>
      <c r="L76" s="40"/>
      <c r="M76" s="40"/>
      <c r="N76" s="40"/>
      <c r="O76" s="469">
        <f>SUM(O77)</f>
        <v>0</v>
      </c>
      <c r="P76" s="577">
        <v>0</v>
      </c>
      <c r="Q76" s="782">
        <v>0</v>
      </c>
      <c r="R76" s="702">
        <f>O76-P76-Q76</f>
        <v>0</v>
      </c>
      <c r="S76" s="765">
        <f>R76</f>
        <v>0</v>
      </c>
    </row>
    <row r="77" spans="1:19" ht="31.2" hidden="1">
      <c r="B77" s="120" t="s">
        <v>86</v>
      </c>
      <c r="C77" s="535">
        <v>0</v>
      </c>
      <c r="D77" s="535">
        <v>0</v>
      </c>
      <c r="E77" s="535">
        <v>0</v>
      </c>
      <c r="F77" s="25">
        <v>13645.062</v>
      </c>
      <c r="G77" s="25">
        <v>15242.8</v>
      </c>
      <c r="H77" s="25">
        <v>9677.7999999999993</v>
      </c>
      <c r="I77" s="25">
        <v>216.84</v>
      </c>
      <c r="J77" s="25">
        <v>225.6</v>
      </c>
      <c r="K77" s="25">
        <v>203.6</v>
      </c>
      <c r="L77" s="25">
        <v>1713.35</v>
      </c>
      <c r="M77" s="25">
        <v>1888.1</v>
      </c>
      <c r="N77" s="25">
        <v>2067.9</v>
      </c>
      <c r="O77" s="464">
        <f>SUM(F77:H77)*C77/100+SUM(I77:K77)*D77/100+SUM(L77:N77)*E77/100</f>
        <v>0</v>
      </c>
      <c r="P77" s="462"/>
      <c r="Q77" s="784"/>
      <c r="R77" s="702"/>
      <c r="S77" s="663"/>
    </row>
    <row r="78" spans="1:19" ht="21" thickBot="1">
      <c r="B78" s="786" t="s">
        <v>96</v>
      </c>
      <c r="C78" s="787"/>
      <c r="D78" s="787"/>
      <c r="E78" s="787"/>
      <c r="F78" s="788"/>
      <c r="G78" s="788"/>
      <c r="H78" s="788"/>
      <c r="I78" s="788"/>
      <c r="J78" s="788"/>
      <c r="K78" s="788"/>
      <c r="L78" s="788"/>
      <c r="M78" s="788"/>
      <c r="N78" s="788"/>
      <c r="O78" s="789"/>
      <c r="P78" s="790"/>
      <c r="Q78" s="791"/>
      <c r="R78" s="751"/>
      <c r="S78" s="663"/>
    </row>
    <row r="79" spans="1:19" ht="21" thickBot="1">
      <c r="A79" s="645">
        <v>24</v>
      </c>
      <c r="B79" s="792" t="s">
        <v>97</v>
      </c>
      <c r="C79" s="793"/>
      <c r="D79" s="793"/>
      <c r="E79" s="793"/>
      <c r="F79" s="794"/>
      <c r="G79" s="794"/>
      <c r="H79" s="794"/>
      <c r="I79" s="794"/>
      <c r="J79" s="794"/>
      <c r="K79" s="794"/>
      <c r="L79" s="794"/>
      <c r="M79" s="794"/>
      <c r="N79" s="794"/>
      <c r="O79" s="793">
        <f>SUM(O80+O81)</f>
        <v>9388</v>
      </c>
      <c r="P79" s="795">
        <v>0</v>
      </c>
      <c r="Q79" s="796">
        <v>6210.3</v>
      </c>
      <c r="R79" s="654">
        <f>O79-P79-Q79</f>
        <v>3177.7</v>
      </c>
      <c r="S79" s="655">
        <f>R79</f>
        <v>3177.7</v>
      </c>
    </row>
    <row r="80" spans="1:19" ht="20.399999999999999">
      <c r="B80" s="797" t="s">
        <v>98</v>
      </c>
      <c r="C80" s="798">
        <v>100</v>
      </c>
      <c r="D80" s="798">
        <v>100</v>
      </c>
      <c r="E80" s="798">
        <v>100</v>
      </c>
      <c r="F80" s="799">
        <v>107</v>
      </c>
      <c r="G80" s="799">
        <v>107</v>
      </c>
      <c r="H80" s="800">
        <v>106</v>
      </c>
      <c r="I80" s="799">
        <v>2790</v>
      </c>
      <c r="J80" s="799">
        <v>2342</v>
      </c>
      <c r="K80" s="800">
        <v>2051</v>
      </c>
      <c r="L80" s="801">
        <v>0</v>
      </c>
      <c r="M80" s="801">
        <v>0</v>
      </c>
      <c r="N80" s="801">
        <v>0</v>
      </c>
      <c r="O80" s="801">
        <f>SUM(F80:H80)*C80/100+SUM(I80:K80)*D80/100+SUM(L80:N80)*E80/100</f>
        <v>7503</v>
      </c>
      <c r="P80" s="802"/>
      <c r="Q80" s="803"/>
      <c r="R80" s="662"/>
      <c r="S80" s="663"/>
    </row>
    <row r="81" spans="1:19" ht="20.399999999999999">
      <c r="B81" s="932" t="s">
        <v>99</v>
      </c>
      <c r="C81" s="931">
        <v>0</v>
      </c>
      <c r="D81" s="931">
        <v>15</v>
      </c>
      <c r="E81" s="931">
        <v>100</v>
      </c>
      <c r="F81" s="933">
        <v>870</v>
      </c>
      <c r="G81" s="933">
        <v>2410</v>
      </c>
      <c r="H81" s="931">
        <v>1000</v>
      </c>
      <c r="I81" s="933">
        <v>2630</v>
      </c>
      <c r="J81" s="933">
        <v>4170</v>
      </c>
      <c r="K81" s="931">
        <v>3100</v>
      </c>
      <c r="L81" s="934">
        <v>0</v>
      </c>
      <c r="M81" s="934">
        <v>0</v>
      </c>
      <c r="N81" s="934">
        <v>400</v>
      </c>
      <c r="O81" s="935">
        <f>SUM(F81:H81)*C81/100+SUM(I81:K81)*D81/100+SUM(L81:N81)*E81/100</f>
        <v>1885</v>
      </c>
      <c r="P81" s="462"/>
      <c r="Q81" s="784"/>
      <c r="R81" s="665"/>
      <c r="S81" s="663"/>
    </row>
    <row r="82" spans="1:19" ht="21" thickBot="1">
      <c r="B82" s="124" t="s">
        <v>100</v>
      </c>
      <c r="C82" s="804"/>
      <c r="D82" s="804"/>
      <c r="E82" s="804"/>
      <c r="F82" s="805"/>
      <c r="G82" s="805"/>
      <c r="H82" s="805"/>
      <c r="I82" s="805"/>
      <c r="J82" s="805"/>
      <c r="K82" s="805"/>
      <c r="L82" s="805"/>
      <c r="M82" s="805"/>
      <c r="N82" s="805"/>
      <c r="O82" s="804"/>
      <c r="P82" s="806"/>
      <c r="Q82" s="807"/>
      <c r="R82" s="665"/>
      <c r="S82" s="663"/>
    </row>
    <row r="83" spans="1:19" ht="21" thickBot="1">
      <c r="A83" s="645">
        <v>25</v>
      </c>
      <c r="B83" s="808" t="s">
        <v>101</v>
      </c>
      <c r="C83" s="809"/>
      <c r="D83" s="809"/>
      <c r="E83" s="809"/>
      <c r="F83" s="810"/>
      <c r="G83" s="810"/>
      <c r="H83" s="810"/>
      <c r="I83" s="810"/>
      <c r="J83" s="810"/>
      <c r="K83" s="810"/>
      <c r="L83" s="810"/>
      <c r="M83" s="810"/>
      <c r="N83" s="810"/>
      <c r="O83" s="809">
        <f>O84+O85</f>
        <v>1274.0999999999999</v>
      </c>
      <c r="P83" s="811">
        <v>0</v>
      </c>
      <c r="Q83" s="812">
        <v>0</v>
      </c>
      <c r="R83" s="654">
        <f>O83-P83-Q83</f>
        <v>1274.0999999999999</v>
      </c>
      <c r="S83" s="655">
        <f>R83</f>
        <v>1274.0999999999999</v>
      </c>
    </row>
    <row r="84" spans="1:19" ht="20.399999999999999">
      <c r="B84" s="813" t="s">
        <v>232</v>
      </c>
      <c r="C84" s="814">
        <v>100</v>
      </c>
      <c r="D84" s="814">
        <v>50</v>
      </c>
      <c r="E84" s="814">
        <v>100</v>
      </c>
      <c r="F84" s="815">
        <v>0</v>
      </c>
      <c r="G84" s="815">
        <v>133.1</v>
      </c>
      <c r="H84" s="816">
        <v>56.3</v>
      </c>
      <c r="I84" s="815">
        <v>0</v>
      </c>
      <c r="J84" s="815">
        <v>1584.2</v>
      </c>
      <c r="K84" s="816">
        <v>585.20000000000005</v>
      </c>
      <c r="L84" s="815">
        <v>0</v>
      </c>
      <c r="M84" s="815">
        <v>0</v>
      </c>
      <c r="N84" s="815">
        <v>0</v>
      </c>
      <c r="O84" s="815">
        <f>SUM(F84:H84)*C84/100+SUM(I84:K84)*D84/100+SUM(L84:N84)*E84/100</f>
        <v>1274.0999999999999</v>
      </c>
      <c r="P84" s="817"/>
      <c r="Q84" s="818"/>
      <c r="R84" s="662"/>
      <c r="S84" s="727"/>
    </row>
    <row r="85" spans="1:19" ht="21" thickBot="1">
      <c r="B85" s="819" t="s">
        <v>252</v>
      </c>
      <c r="C85" s="820">
        <v>100</v>
      </c>
      <c r="D85" s="820">
        <v>70</v>
      </c>
      <c r="E85" s="820">
        <v>100</v>
      </c>
      <c r="F85" s="821">
        <v>0</v>
      </c>
      <c r="G85" s="821">
        <v>0</v>
      </c>
      <c r="H85" s="822">
        <v>0</v>
      </c>
      <c r="I85" s="821">
        <v>0</v>
      </c>
      <c r="J85" s="821">
        <v>0</v>
      </c>
      <c r="K85" s="822">
        <v>0</v>
      </c>
      <c r="L85" s="821">
        <v>0</v>
      </c>
      <c r="M85" s="821">
        <v>0</v>
      </c>
      <c r="N85" s="821">
        <v>0</v>
      </c>
      <c r="O85" s="815">
        <f>SUM(F85:H85)*C85/100+SUM(I85:K85)*D85/100+SUM(L85:N85)*E85/100</f>
        <v>0</v>
      </c>
      <c r="P85" s="823"/>
      <c r="Q85" s="824"/>
      <c r="R85" s="665"/>
      <c r="S85" s="663"/>
    </row>
    <row r="86" spans="1:19" ht="21" thickBot="1">
      <c r="A86" s="645">
        <v>26</v>
      </c>
      <c r="B86" s="808" t="s">
        <v>102</v>
      </c>
      <c r="C86" s="809"/>
      <c r="D86" s="809"/>
      <c r="E86" s="809"/>
      <c r="F86" s="825"/>
      <c r="G86" s="825"/>
      <c r="H86" s="825"/>
      <c r="I86" s="825"/>
      <c r="J86" s="825"/>
      <c r="K86" s="825"/>
      <c r="L86" s="825"/>
      <c r="M86" s="825"/>
      <c r="N86" s="825"/>
      <c r="O86" s="809">
        <f>O87</f>
        <v>1084.7</v>
      </c>
      <c r="P86" s="826">
        <v>0</v>
      </c>
      <c r="Q86" s="827">
        <v>1022</v>
      </c>
      <c r="R86" s="654">
        <f>O86-P86-Q86</f>
        <v>62.700000000000045</v>
      </c>
      <c r="S86" s="655">
        <f>R86</f>
        <v>62.700000000000045</v>
      </c>
    </row>
    <row r="87" spans="1:19" ht="20.399999999999999">
      <c r="B87" s="813" t="s">
        <v>232</v>
      </c>
      <c r="C87" s="814">
        <v>0</v>
      </c>
      <c r="D87" s="814">
        <v>50</v>
      </c>
      <c r="E87" s="814">
        <v>0</v>
      </c>
      <c r="F87" s="815">
        <v>0</v>
      </c>
      <c r="G87" s="815">
        <v>133.1</v>
      </c>
      <c r="H87" s="816">
        <v>56.3</v>
      </c>
      <c r="I87" s="815">
        <v>0</v>
      </c>
      <c r="J87" s="815">
        <v>1584.2</v>
      </c>
      <c r="K87" s="816">
        <v>585.20000000000005</v>
      </c>
      <c r="L87" s="815">
        <v>0</v>
      </c>
      <c r="M87" s="815">
        <v>0</v>
      </c>
      <c r="N87" s="815">
        <v>0</v>
      </c>
      <c r="O87" s="815">
        <f>SUM(F87:H87)*C87/100+SUM(I87:K87)*D87/100+SUM(L87:N87)*E87/100</f>
        <v>1084.7</v>
      </c>
      <c r="P87" s="817"/>
      <c r="Q87" s="818"/>
      <c r="R87" s="662"/>
      <c r="S87" s="663"/>
    </row>
    <row r="88" spans="1:19" ht="21" thickBot="1">
      <c r="B88" s="819" t="s">
        <v>252</v>
      </c>
      <c r="C88" s="820">
        <v>0</v>
      </c>
      <c r="D88" s="820">
        <v>30</v>
      </c>
      <c r="E88" s="820">
        <v>0</v>
      </c>
      <c r="F88" s="821">
        <v>0</v>
      </c>
      <c r="G88" s="821">
        <v>0</v>
      </c>
      <c r="H88" s="822">
        <v>0</v>
      </c>
      <c r="I88" s="821">
        <v>0</v>
      </c>
      <c r="J88" s="821">
        <v>0</v>
      </c>
      <c r="K88" s="822">
        <v>0</v>
      </c>
      <c r="L88" s="821">
        <v>0</v>
      </c>
      <c r="M88" s="821">
        <v>0</v>
      </c>
      <c r="N88" s="821">
        <v>0</v>
      </c>
      <c r="O88" s="821">
        <f>SUM(F88:G88)*C88/100+SUM(I88:J88)*D88/100+SUM(L88:N88)*E88/100</f>
        <v>0</v>
      </c>
      <c r="P88" s="823"/>
      <c r="Q88" s="824"/>
      <c r="R88" s="828"/>
      <c r="S88" s="663"/>
    </row>
    <row r="89" spans="1:19" ht="21" thickBot="1">
      <c r="A89" s="645">
        <v>27</v>
      </c>
      <c r="B89" s="808" t="s">
        <v>103</v>
      </c>
      <c r="C89" s="809"/>
      <c r="D89" s="809"/>
      <c r="E89" s="809"/>
      <c r="F89" s="825"/>
      <c r="G89" s="825"/>
      <c r="H89" s="825"/>
      <c r="I89" s="825"/>
      <c r="J89" s="825"/>
      <c r="K89" s="825"/>
      <c r="L89" s="825"/>
      <c r="M89" s="825"/>
      <c r="N89" s="825"/>
      <c r="O89" s="809">
        <f>O90+O91</f>
        <v>10038.9</v>
      </c>
      <c r="P89" s="829">
        <v>0</v>
      </c>
      <c r="Q89" s="830">
        <v>9439.6</v>
      </c>
      <c r="R89" s="831">
        <f>O89-P89-Q89</f>
        <v>599.29999999999927</v>
      </c>
      <c r="S89" s="655">
        <f>R89</f>
        <v>599.29999999999927</v>
      </c>
    </row>
    <row r="90" spans="1:19" ht="20.399999999999999">
      <c r="B90" s="813" t="s">
        <v>253</v>
      </c>
      <c r="C90" s="814">
        <v>100</v>
      </c>
      <c r="D90" s="814">
        <v>100</v>
      </c>
      <c r="E90" s="814">
        <v>100</v>
      </c>
      <c r="F90" s="815">
        <v>0</v>
      </c>
      <c r="G90" s="815">
        <v>0</v>
      </c>
      <c r="H90" s="816">
        <v>0</v>
      </c>
      <c r="I90" s="815">
        <v>1957.9</v>
      </c>
      <c r="J90" s="815">
        <v>6416.5</v>
      </c>
      <c r="K90" s="816">
        <v>1155.5</v>
      </c>
      <c r="L90" s="815">
        <v>0</v>
      </c>
      <c r="M90" s="815">
        <v>0</v>
      </c>
      <c r="N90" s="815">
        <v>0</v>
      </c>
      <c r="O90" s="816">
        <f>SUM(F90:H90)*C90/100+SUM(I90:K90)*D90/100+SUM(L90:N90)*E90/100</f>
        <v>9529.9</v>
      </c>
      <c r="P90" s="832"/>
      <c r="Q90" s="833"/>
      <c r="R90" s="834"/>
      <c r="S90" s="663"/>
    </row>
    <row r="91" spans="1:19" ht="20.399999999999999">
      <c r="B91" s="126" t="s">
        <v>107</v>
      </c>
      <c r="C91" s="597">
        <v>100</v>
      </c>
      <c r="D91" s="597">
        <v>100</v>
      </c>
      <c r="E91" s="597">
        <v>100</v>
      </c>
      <c r="F91" s="146">
        <v>0</v>
      </c>
      <c r="G91" s="146">
        <v>0</v>
      </c>
      <c r="H91" s="486">
        <v>0</v>
      </c>
      <c r="I91" s="146">
        <v>185.8</v>
      </c>
      <c r="J91" s="146">
        <v>168.3</v>
      </c>
      <c r="K91" s="486">
        <v>154.9</v>
      </c>
      <c r="L91" s="146">
        <v>0</v>
      </c>
      <c r="M91" s="146">
        <v>0</v>
      </c>
      <c r="N91" s="146">
        <v>0</v>
      </c>
      <c r="O91" s="816">
        <f>SUM(F91:H91)*C91/100+SUM(I91:K91)*D91/100+SUM(L91:N91)*E91/100</f>
        <v>509</v>
      </c>
      <c r="P91" s="487"/>
      <c r="Q91" s="835"/>
      <c r="R91" s="836"/>
      <c r="S91" s="663"/>
    </row>
    <row r="92" spans="1:19" ht="21" thickBot="1">
      <c r="B92" s="36" t="s">
        <v>108</v>
      </c>
      <c r="C92" s="837"/>
      <c r="D92" s="837"/>
      <c r="E92" s="837"/>
      <c r="F92" s="838"/>
      <c r="G92" s="838"/>
      <c r="H92" s="838"/>
      <c r="I92" s="838"/>
      <c r="J92" s="838"/>
      <c r="K92" s="838"/>
      <c r="L92" s="838"/>
      <c r="M92" s="838"/>
      <c r="N92" s="838"/>
      <c r="O92" s="837">
        <f>O93</f>
        <v>5807.4005000000006</v>
      </c>
      <c r="P92" s="839"/>
      <c r="Q92" s="840"/>
      <c r="R92" s="841"/>
      <c r="S92" s="842"/>
    </row>
    <row r="93" spans="1:19" ht="21" thickBot="1">
      <c r="A93" s="645">
        <v>28</v>
      </c>
      <c r="B93" s="843" t="s">
        <v>109</v>
      </c>
      <c r="C93" s="844"/>
      <c r="D93" s="844"/>
      <c r="E93" s="844"/>
      <c r="F93" s="845"/>
      <c r="G93" s="845"/>
      <c r="H93" s="845"/>
      <c r="I93" s="845"/>
      <c r="J93" s="845"/>
      <c r="K93" s="845"/>
      <c r="L93" s="845"/>
      <c r="M93" s="845"/>
      <c r="N93" s="845"/>
      <c r="O93" s="846">
        <f>O94</f>
        <v>5807.4005000000006</v>
      </c>
      <c r="P93" s="847">
        <v>0</v>
      </c>
      <c r="Q93" s="848">
        <v>0</v>
      </c>
      <c r="R93" s="831">
        <f>O93-P93-Q93</f>
        <v>5807.4005000000006</v>
      </c>
      <c r="S93" s="655">
        <f>R93</f>
        <v>5807.4005000000006</v>
      </c>
    </row>
    <row r="94" spans="1:19" ht="31.2">
      <c r="B94" s="849" t="s">
        <v>110</v>
      </c>
      <c r="C94" s="850">
        <v>100</v>
      </c>
      <c r="D94" s="850">
        <v>100</v>
      </c>
      <c r="E94" s="850">
        <v>100</v>
      </c>
      <c r="F94" s="851">
        <v>1488.1836000000001</v>
      </c>
      <c r="G94" s="851">
        <v>1253.5999999999999</v>
      </c>
      <c r="H94" s="852">
        <v>2327.9</v>
      </c>
      <c r="I94" s="853">
        <v>47.101100000000002</v>
      </c>
      <c r="J94" s="853">
        <v>22.1</v>
      </c>
      <c r="K94" s="852">
        <v>124.7</v>
      </c>
      <c r="L94" s="853">
        <v>153.91579999999999</v>
      </c>
      <c r="M94" s="853">
        <v>242.7</v>
      </c>
      <c r="N94" s="852">
        <v>147.19999999999999</v>
      </c>
      <c r="O94" s="854">
        <f>SUM(F94:H94)*C94/100+SUM(I94:K94)*D94/100+SUM(L94:N94)*E94/100</f>
        <v>5807.4005000000006</v>
      </c>
      <c r="P94" s="855"/>
      <c r="Q94" s="856"/>
      <c r="R94" s="857"/>
      <c r="S94" s="663"/>
    </row>
    <row r="95" spans="1:19" ht="21" thickBot="1">
      <c r="B95" s="37" t="s">
        <v>111</v>
      </c>
      <c r="C95" s="858"/>
      <c r="D95" s="858"/>
      <c r="E95" s="858"/>
      <c r="F95" s="859"/>
      <c r="G95" s="859"/>
      <c r="H95" s="859"/>
      <c r="I95" s="859"/>
      <c r="J95" s="859"/>
      <c r="K95" s="859"/>
      <c r="L95" s="859"/>
      <c r="M95" s="859"/>
      <c r="N95" s="859"/>
      <c r="O95" s="860">
        <f>O96</f>
        <v>12695</v>
      </c>
      <c r="P95" s="861"/>
      <c r="Q95" s="862"/>
      <c r="R95" s="863"/>
      <c r="S95" s="864"/>
    </row>
    <row r="96" spans="1:19" ht="21" thickBot="1">
      <c r="A96" s="645">
        <v>29</v>
      </c>
      <c r="B96" s="865" t="s">
        <v>262</v>
      </c>
      <c r="C96" s="866"/>
      <c r="D96" s="866"/>
      <c r="E96" s="866"/>
      <c r="F96" s="867"/>
      <c r="G96" s="867"/>
      <c r="H96" s="867"/>
      <c r="I96" s="867"/>
      <c r="J96" s="867"/>
      <c r="K96" s="867"/>
      <c r="L96" s="867"/>
      <c r="M96" s="867"/>
      <c r="N96" s="867"/>
      <c r="O96" s="868">
        <f>O97</f>
        <v>12695</v>
      </c>
      <c r="P96" s="869">
        <v>0</v>
      </c>
      <c r="Q96" s="870">
        <v>0</v>
      </c>
      <c r="R96" s="831">
        <f>O96-P96-Q96</f>
        <v>12695</v>
      </c>
      <c r="S96" s="655">
        <f>R96</f>
        <v>12695</v>
      </c>
    </row>
    <row r="97" spans="1:19" ht="25.5" customHeight="1">
      <c r="B97" s="937" t="s">
        <v>99</v>
      </c>
      <c r="C97" s="936">
        <v>100</v>
      </c>
      <c r="D97" s="936">
        <v>85</v>
      </c>
      <c r="E97" s="936">
        <v>0</v>
      </c>
      <c r="F97" s="938">
        <v>870</v>
      </c>
      <c r="G97" s="938">
        <v>2410</v>
      </c>
      <c r="H97" s="938">
        <v>1000</v>
      </c>
      <c r="I97" s="938">
        <v>2630</v>
      </c>
      <c r="J97" s="938">
        <v>4170</v>
      </c>
      <c r="K97" s="938">
        <v>3100</v>
      </c>
      <c r="L97" s="938">
        <v>0</v>
      </c>
      <c r="M97" s="938">
        <v>0</v>
      </c>
      <c r="N97" s="938">
        <v>400</v>
      </c>
      <c r="O97" s="936">
        <f>SUM(F97:H97)*C97/100+SUM(I97:K97)*D97/100+SUM(L97:N97)*E97/100</f>
        <v>12695</v>
      </c>
      <c r="P97" s="871"/>
      <c r="Q97" s="872"/>
      <c r="R97" s="873"/>
      <c r="S97" s="663"/>
    </row>
    <row r="98" spans="1:19" ht="25.5" customHeight="1" thickBot="1">
      <c r="A98" s="628"/>
      <c r="B98" s="513" t="s">
        <v>233</v>
      </c>
      <c r="C98" s="618"/>
      <c r="D98" s="618"/>
      <c r="E98" s="618"/>
      <c r="F98" s="515"/>
      <c r="G98" s="515"/>
      <c r="H98" s="515"/>
      <c r="I98" s="515"/>
      <c r="J98" s="515"/>
      <c r="K98" s="515"/>
      <c r="L98" s="515"/>
      <c r="M98" s="515"/>
      <c r="N98" s="515"/>
      <c r="O98" s="514"/>
      <c r="P98" s="514"/>
      <c r="Q98" s="874"/>
      <c r="R98" s="875"/>
    </row>
    <row r="99" spans="1:19" ht="25.5" hidden="1" customHeight="1">
      <c r="A99" s="628"/>
      <c r="B99" s="619" t="s">
        <v>234</v>
      </c>
      <c r="C99" s="620"/>
      <c r="D99" s="620"/>
      <c r="E99" s="620"/>
      <c r="F99" s="518"/>
      <c r="G99" s="518"/>
      <c r="H99" s="518"/>
      <c r="I99" s="518"/>
      <c r="J99" s="518"/>
      <c r="K99" s="518"/>
      <c r="L99" s="518"/>
      <c r="M99" s="518"/>
      <c r="N99" s="518"/>
      <c r="O99" s="519">
        <f>O100+O101</f>
        <v>0</v>
      </c>
      <c r="P99" s="517">
        <v>0</v>
      </c>
      <c r="Q99" s="876">
        <v>0</v>
      </c>
      <c r="R99" s="877">
        <f>O99-P99-Q99</f>
        <v>0</v>
      </c>
    </row>
    <row r="100" spans="1:19" ht="25.5" hidden="1" customHeight="1">
      <c r="A100" s="628"/>
      <c r="B100" s="520" t="s">
        <v>58</v>
      </c>
      <c r="C100" s="547">
        <v>0</v>
      </c>
      <c r="D100" s="547">
        <v>0</v>
      </c>
      <c r="E100" s="547">
        <v>0</v>
      </c>
      <c r="F100" s="522">
        <v>1217.0999999999999</v>
      </c>
      <c r="G100" s="522">
        <v>1979.2322999999999</v>
      </c>
      <c r="H100" s="523">
        <v>5816.6</v>
      </c>
      <c r="I100" s="522">
        <v>104141.8</v>
      </c>
      <c r="J100" s="522">
        <v>84014.182400000005</v>
      </c>
      <c r="K100" s="523">
        <v>112355.49</v>
      </c>
      <c r="L100" s="524">
        <v>0</v>
      </c>
      <c r="M100" s="524">
        <v>0</v>
      </c>
      <c r="N100" s="523">
        <v>0</v>
      </c>
      <c r="O100" s="525">
        <f>SUM(F100:H100)*C100/100+SUM(I100:K100)*D100/100+SUM(L100:N100)*E100/100</f>
        <v>0</v>
      </c>
      <c r="P100" s="463"/>
      <c r="Q100" s="878"/>
      <c r="R100" s="879"/>
    </row>
    <row r="101" spans="1:19" ht="25.5" hidden="1" customHeight="1">
      <c r="A101" s="628"/>
      <c r="B101" s="520" t="s">
        <v>72</v>
      </c>
      <c r="C101" s="547">
        <v>0</v>
      </c>
      <c r="D101" s="547">
        <v>0</v>
      </c>
      <c r="E101" s="547">
        <v>0</v>
      </c>
      <c r="F101" s="524">
        <v>1497.8</v>
      </c>
      <c r="G101" s="524">
        <v>3744.2750000000001</v>
      </c>
      <c r="H101" s="523">
        <v>2995.3</v>
      </c>
      <c r="I101" s="524">
        <v>14</v>
      </c>
      <c r="J101" s="524">
        <v>35.393999999999998</v>
      </c>
      <c r="K101" s="523">
        <v>30.146000000000001</v>
      </c>
      <c r="L101" s="524">
        <v>0</v>
      </c>
      <c r="M101" s="524">
        <v>0</v>
      </c>
      <c r="N101" s="523">
        <v>0</v>
      </c>
      <c r="O101" s="525">
        <f>SUM(F101:H101)*C101/100+SUM(I101:K101)*D101/100+SUM(L101:N101)*E101/100</f>
        <v>0</v>
      </c>
      <c r="P101" s="463"/>
      <c r="Q101" s="878"/>
      <c r="R101" s="879"/>
    </row>
    <row r="102" spans="1:19" ht="25.5" hidden="1" customHeight="1">
      <c r="A102" s="628"/>
      <c r="B102" s="619" t="s">
        <v>235</v>
      </c>
      <c r="C102" s="620"/>
      <c r="D102" s="620"/>
      <c r="E102" s="620"/>
      <c r="F102" s="518"/>
      <c r="G102" s="518"/>
      <c r="H102" s="518"/>
      <c r="I102" s="518"/>
      <c r="J102" s="518"/>
      <c r="K102" s="518"/>
      <c r="L102" s="518"/>
      <c r="M102" s="518"/>
      <c r="N102" s="518"/>
      <c r="O102" s="519">
        <f>O103+O104</f>
        <v>0</v>
      </c>
      <c r="P102" s="517">
        <v>0</v>
      </c>
      <c r="Q102" s="876">
        <v>0</v>
      </c>
      <c r="R102" s="877">
        <f>O102-P102-Q102</f>
        <v>0</v>
      </c>
    </row>
    <row r="103" spans="1:19" ht="25.5" hidden="1" customHeight="1">
      <c r="A103" s="628"/>
      <c r="B103" s="520" t="s">
        <v>58</v>
      </c>
      <c r="C103" s="547">
        <v>0</v>
      </c>
      <c r="D103" s="547">
        <v>0</v>
      </c>
      <c r="E103" s="547">
        <v>0</v>
      </c>
      <c r="F103" s="522">
        <v>1217.0999999999999</v>
      </c>
      <c r="G103" s="522">
        <v>1979.2322999999999</v>
      </c>
      <c r="H103" s="523">
        <v>5816.6</v>
      </c>
      <c r="I103" s="522">
        <v>104141.8</v>
      </c>
      <c r="J103" s="522">
        <v>84014.182400000005</v>
      </c>
      <c r="K103" s="523">
        <v>112355.49</v>
      </c>
      <c r="L103" s="524">
        <v>0</v>
      </c>
      <c r="M103" s="524">
        <v>0</v>
      </c>
      <c r="N103" s="523">
        <v>0</v>
      </c>
      <c r="O103" s="525">
        <f>SUM(F103:H103)*C103/100+SUM(I103:K103)*D103/100+SUM(L103:N103)*E103/100</f>
        <v>0</v>
      </c>
      <c r="P103" s="463"/>
      <c r="Q103" s="878"/>
      <c r="R103" s="880"/>
    </row>
    <row r="104" spans="1:19" ht="25.5" hidden="1" customHeight="1">
      <c r="A104" s="628"/>
      <c r="B104" s="520" t="s">
        <v>72</v>
      </c>
      <c r="C104" s="547">
        <v>0</v>
      </c>
      <c r="D104" s="547">
        <v>0</v>
      </c>
      <c r="E104" s="547">
        <v>0</v>
      </c>
      <c r="F104" s="524">
        <v>1497.8</v>
      </c>
      <c r="G104" s="524">
        <v>3744.2750000000001</v>
      </c>
      <c r="H104" s="523">
        <v>2995.3</v>
      </c>
      <c r="I104" s="524">
        <v>14</v>
      </c>
      <c r="J104" s="524">
        <v>35.393999999999998</v>
      </c>
      <c r="K104" s="523">
        <v>30.146000000000001</v>
      </c>
      <c r="L104" s="524">
        <v>0</v>
      </c>
      <c r="M104" s="524">
        <v>0</v>
      </c>
      <c r="N104" s="523">
        <v>0</v>
      </c>
      <c r="O104" s="525">
        <f>SUM(F104:H104)*C104/100+SUM(I104:K104)*D104/100+SUM(L104:N104)*E104/100</f>
        <v>0</v>
      </c>
      <c r="P104" s="463"/>
      <c r="Q104" s="878"/>
      <c r="R104" s="880"/>
    </row>
    <row r="105" spans="1:19" ht="25.5" hidden="1" customHeight="1">
      <c r="A105" s="628"/>
      <c r="B105" s="619" t="s">
        <v>236</v>
      </c>
      <c r="C105" s="620"/>
      <c r="D105" s="620"/>
      <c r="E105" s="620"/>
      <c r="F105" s="518"/>
      <c r="G105" s="518"/>
      <c r="H105" s="518"/>
      <c r="I105" s="518"/>
      <c r="J105" s="518"/>
      <c r="K105" s="518"/>
      <c r="L105" s="518"/>
      <c r="M105" s="518"/>
      <c r="N105" s="518"/>
      <c r="O105" s="519">
        <f>O106+O107</f>
        <v>0</v>
      </c>
      <c r="P105" s="517">
        <v>0</v>
      </c>
      <c r="Q105" s="876">
        <v>0</v>
      </c>
      <c r="R105" s="877">
        <f>O105-P105-Q105</f>
        <v>0</v>
      </c>
    </row>
    <row r="106" spans="1:19" ht="25.5" hidden="1" customHeight="1">
      <c r="A106" s="628"/>
      <c r="B106" s="520" t="s">
        <v>58</v>
      </c>
      <c r="C106" s="547">
        <v>0</v>
      </c>
      <c r="D106" s="547">
        <v>0</v>
      </c>
      <c r="E106" s="547">
        <v>0</v>
      </c>
      <c r="F106" s="522">
        <v>1217.0999999999999</v>
      </c>
      <c r="G106" s="522">
        <v>1979.2322999999999</v>
      </c>
      <c r="H106" s="523">
        <v>5816.5684000000001</v>
      </c>
      <c r="I106" s="522">
        <v>104141.8</v>
      </c>
      <c r="J106" s="522">
        <v>84014.182400000005</v>
      </c>
      <c r="K106" s="523">
        <v>112355.49</v>
      </c>
      <c r="L106" s="524">
        <v>0</v>
      </c>
      <c r="M106" s="524">
        <v>0</v>
      </c>
      <c r="N106" s="523">
        <v>0</v>
      </c>
      <c r="O106" s="525">
        <f>SUM(F106:H106)*C106/100+SUM(I106:K106)*D106/100+SUM(L106:N106)*E106/100</f>
        <v>0</v>
      </c>
      <c r="P106" s="463"/>
      <c r="Q106" s="878"/>
      <c r="R106" s="880"/>
    </row>
    <row r="107" spans="1:19" ht="25.5" hidden="1" customHeight="1">
      <c r="A107" s="628"/>
      <c r="B107" s="520" t="s">
        <v>72</v>
      </c>
      <c r="C107" s="547">
        <v>0</v>
      </c>
      <c r="D107" s="547">
        <v>0</v>
      </c>
      <c r="E107" s="547">
        <v>0</v>
      </c>
      <c r="F107" s="524">
        <v>1497.8</v>
      </c>
      <c r="G107" s="524">
        <v>3744.2750000000001</v>
      </c>
      <c r="H107" s="523">
        <v>2995.3</v>
      </c>
      <c r="I107" s="524">
        <v>14</v>
      </c>
      <c r="J107" s="524">
        <v>35.393999999999998</v>
      </c>
      <c r="K107" s="523">
        <v>30.146000000000001</v>
      </c>
      <c r="L107" s="524">
        <v>0</v>
      </c>
      <c r="M107" s="524">
        <v>0</v>
      </c>
      <c r="N107" s="523">
        <v>0</v>
      </c>
      <c r="O107" s="525">
        <f>SUM(F107:H107)*C107/100+SUM(I107:K107)*D107/100+SUM(L107:N107)*E107/100</f>
        <v>0</v>
      </c>
      <c r="P107" s="463"/>
      <c r="Q107" s="878"/>
      <c r="R107" s="880"/>
    </row>
    <row r="108" spans="1:19" ht="25.5" hidden="1" customHeight="1">
      <c r="A108" s="628"/>
      <c r="B108" s="619" t="s">
        <v>237</v>
      </c>
      <c r="C108" s="620"/>
      <c r="D108" s="620"/>
      <c r="E108" s="620"/>
      <c r="F108" s="518"/>
      <c r="G108" s="518"/>
      <c r="H108" s="518"/>
      <c r="I108" s="518"/>
      <c r="J108" s="518"/>
      <c r="K108" s="518"/>
      <c r="L108" s="518"/>
      <c r="M108" s="518"/>
      <c r="N108" s="518"/>
      <c r="O108" s="519">
        <f>O109+O110</f>
        <v>0</v>
      </c>
      <c r="P108" s="517">
        <v>0</v>
      </c>
      <c r="Q108" s="876">
        <v>0</v>
      </c>
      <c r="R108" s="877">
        <f>O108-P108-Q108</f>
        <v>0</v>
      </c>
    </row>
    <row r="109" spans="1:19" ht="25.5" hidden="1" customHeight="1">
      <c r="A109" s="628"/>
      <c r="B109" s="520" t="s">
        <v>58</v>
      </c>
      <c r="C109" s="547">
        <v>0</v>
      </c>
      <c r="D109" s="547">
        <v>0</v>
      </c>
      <c r="E109" s="547">
        <v>0</v>
      </c>
      <c r="F109" s="522">
        <v>1217.0999999999999</v>
      </c>
      <c r="G109" s="522">
        <v>1979.2322999999999</v>
      </c>
      <c r="H109" s="523">
        <v>5816.5684000000001</v>
      </c>
      <c r="I109" s="522">
        <v>104141.8</v>
      </c>
      <c r="J109" s="522">
        <v>84014.182400000005</v>
      </c>
      <c r="K109" s="523">
        <v>112355.49</v>
      </c>
      <c r="L109" s="524">
        <v>0</v>
      </c>
      <c r="M109" s="524">
        <v>0</v>
      </c>
      <c r="N109" s="523">
        <v>0</v>
      </c>
      <c r="O109" s="525">
        <f>SUM(F109:H109)*C109/100+SUM(I109:K109)*D109/100+SUM(L109:N109)*E109/100</f>
        <v>0</v>
      </c>
      <c r="P109" s="463"/>
      <c r="Q109" s="878"/>
      <c r="R109" s="880"/>
    </row>
    <row r="110" spans="1:19" ht="25.5" hidden="1" customHeight="1">
      <c r="A110" s="628"/>
      <c r="B110" s="881" t="s">
        <v>72</v>
      </c>
      <c r="C110" s="882">
        <v>0</v>
      </c>
      <c r="D110" s="882">
        <v>0</v>
      </c>
      <c r="E110" s="882">
        <v>0</v>
      </c>
      <c r="F110" s="883">
        <v>1497.8</v>
      </c>
      <c r="G110" s="883">
        <v>3744.2750000000001</v>
      </c>
      <c r="H110" s="884">
        <v>2995.3</v>
      </c>
      <c r="I110" s="883">
        <v>14</v>
      </c>
      <c r="J110" s="883">
        <v>35.393999999999998</v>
      </c>
      <c r="K110" s="884">
        <v>30.146000000000001</v>
      </c>
      <c r="L110" s="883">
        <v>0</v>
      </c>
      <c r="M110" s="883">
        <v>0</v>
      </c>
      <c r="N110" s="884">
        <v>0</v>
      </c>
      <c r="O110" s="885">
        <f>SUM(F110:H110)*C110/100+SUM(I110:K110)*D110/100+SUM(L110:N110)*E110/100</f>
        <v>0</v>
      </c>
      <c r="P110" s="636"/>
      <c r="Q110" s="886"/>
      <c r="R110" s="880"/>
    </row>
    <row r="111" spans="1:19" ht="25.5" customHeight="1" thickBot="1">
      <c r="A111" s="628"/>
      <c r="B111" s="887" t="s">
        <v>254</v>
      </c>
      <c r="C111" s="888"/>
      <c r="D111" s="888"/>
      <c r="E111" s="888"/>
      <c r="F111" s="889"/>
      <c r="G111" s="889"/>
      <c r="H111" s="889"/>
      <c r="I111" s="889"/>
      <c r="J111" s="889"/>
      <c r="K111" s="889"/>
      <c r="L111" s="889"/>
      <c r="M111" s="889"/>
      <c r="N111" s="889"/>
      <c r="O111" s="890">
        <f>O112+O113</f>
        <v>200.32968399999999</v>
      </c>
      <c r="P111" s="891">
        <v>450.8</v>
      </c>
      <c r="Q111" s="892">
        <v>0</v>
      </c>
      <c r="R111" s="831">
        <f>O111-P111-Q111</f>
        <v>-250.47031600000003</v>
      </c>
      <c r="S111" s="655"/>
    </row>
    <row r="112" spans="1:19" ht="25.5" customHeight="1">
      <c r="A112" s="628"/>
      <c r="B112" s="893" t="s">
        <v>249</v>
      </c>
      <c r="C112" s="894">
        <v>1</v>
      </c>
      <c r="D112" s="894">
        <v>0</v>
      </c>
      <c r="E112" s="894">
        <v>0</v>
      </c>
      <c r="F112" s="895">
        <v>5816.5684000000001</v>
      </c>
      <c r="G112" s="895">
        <v>2152.9</v>
      </c>
      <c r="H112" s="895">
        <v>2454.6999999999998</v>
      </c>
      <c r="I112" s="895">
        <v>112355.5</v>
      </c>
      <c r="J112" s="895">
        <v>95584</v>
      </c>
      <c r="K112" s="895">
        <v>202144.1</v>
      </c>
      <c r="L112" s="895">
        <v>0</v>
      </c>
      <c r="M112" s="895">
        <v>0</v>
      </c>
      <c r="N112" s="895">
        <v>0</v>
      </c>
      <c r="O112" s="895">
        <f>SUM(F112:H112)*C112/100+SUM(I112:K112)*D112/100+SUM(L112:N112)*E112/100</f>
        <v>104.24168399999999</v>
      </c>
      <c r="P112" s="760"/>
      <c r="Q112" s="761"/>
      <c r="R112" s="896"/>
      <c r="S112" s="897"/>
    </row>
    <row r="113" spans="1:19" ht="33" customHeight="1" thickBot="1">
      <c r="A113" s="628"/>
      <c r="B113" s="940" t="s">
        <v>72</v>
      </c>
      <c r="C113" s="939">
        <v>2</v>
      </c>
      <c r="D113" s="939">
        <v>0</v>
      </c>
      <c r="E113" s="939">
        <v>0</v>
      </c>
      <c r="F113" s="941">
        <v>2995.3</v>
      </c>
      <c r="G113" s="941">
        <v>1073.3</v>
      </c>
      <c r="H113" s="941">
        <v>735.8</v>
      </c>
      <c r="I113" s="941">
        <v>30.1</v>
      </c>
      <c r="J113" s="941">
        <v>361</v>
      </c>
      <c r="K113" s="941">
        <v>323.8</v>
      </c>
      <c r="L113" s="941">
        <v>0</v>
      </c>
      <c r="M113" s="941">
        <v>0</v>
      </c>
      <c r="N113" s="941">
        <v>0</v>
      </c>
      <c r="O113" s="942">
        <f>SUM(F113:H113)*C113/100+SUM(I113:K113)*D113/100+SUM(L113:N113)*E113/100</f>
        <v>96.088000000000008</v>
      </c>
      <c r="P113" s="403"/>
      <c r="Q113" s="762"/>
      <c r="R113" s="898"/>
      <c r="S113" s="897"/>
    </row>
    <row r="114" spans="1:19" ht="25.5" hidden="1" customHeight="1">
      <c r="A114" s="628"/>
      <c r="B114" s="619" t="s">
        <v>239</v>
      </c>
      <c r="C114" s="620"/>
      <c r="D114" s="620"/>
      <c r="E114" s="620"/>
      <c r="F114" s="518"/>
      <c r="G114" s="518"/>
      <c r="H114" s="899"/>
      <c r="I114" s="518"/>
      <c r="J114" s="518"/>
      <c r="K114" s="899"/>
      <c r="L114" s="518"/>
      <c r="M114" s="518"/>
      <c r="N114" s="518"/>
      <c r="O114" s="519">
        <f>O115+O116</f>
        <v>0</v>
      </c>
      <c r="P114" s="900">
        <v>0</v>
      </c>
      <c r="Q114" s="901">
        <v>0</v>
      </c>
      <c r="R114" s="877">
        <f>O114-P114-Q114</f>
        <v>0</v>
      </c>
      <c r="S114" s="897"/>
    </row>
    <row r="115" spans="1:19" ht="25.5" hidden="1" customHeight="1">
      <c r="A115" s="628"/>
      <c r="B115" s="520" t="s">
        <v>58</v>
      </c>
      <c r="C115" s="547">
        <v>0</v>
      </c>
      <c r="D115" s="547">
        <v>0</v>
      </c>
      <c r="E115" s="547">
        <v>0</v>
      </c>
      <c r="F115" s="522">
        <v>1217.0999999999999</v>
      </c>
      <c r="G115" s="522">
        <v>1979.2322999999999</v>
      </c>
      <c r="H115" s="523">
        <v>5816.5684000000001</v>
      </c>
      <c r="I115" s="522">
        <v>104141.8</v>
      </c>
      <c r="J115" s="522">
        <v>84014.182400000005</v>
      </c>
      <c r="K115" s="523">
        <v>112355.49</v>
      </c>
      <c r="L115" s="524">
        <v>0</v>
      </c>
      <c r="M115" s="524">
        <v>0</v>
      </c>
      <c r="N115" s="523">
        <v>0</v>
      </c>
      <c r="O115" s="525">
        <f>SUM(F115:H115)*C115/100+SUM(I115:K115)*D115/100+SUM(L115:N115)*E115/100</f>
        <v>0</v>
      </c>
      <c r="P115" s="403"/>
      <c r="Q115" s="762"/>
      <c r="R115" s="880"/>
      <c r="S115" s="897"/>
    </row>
    <row r="116" spans="1:19" ht="25.5" hidden="1" customHeight="1">
      <c r="A116" s="628"/>
      <c r="B116" s="881" t="s">
        <v>72</v>
      </c>
      <c r="C116" s="882">
        <v>0</v>
      </c>
      <c r="D116" s="882">
        <v>0</v>
      </c>
      <c r="E116" s="882">
        <v>0</v>
      </c>
      <c r="F116" s="883">
        <v>1497.8</v>
      </c>
      <c r="G116" s="883">
        <v>3744.2750000000001</v>
      </c>
      <c r="H116" s="884">
        <v>2995.3</v>
      </c>
      <c r="I116" s="883">
        <v>14</v>
      </c>
      <c r="J116" s="883">
        <v>35.393999999999998</v>
      </c>
      <c r="K116" s="884">
        <v>30.146000000000001</v>
      </c>
      <c r="L116" s="883">
        <v>0</v>
      </c>
      <c r="M116" s="883">
        <v>0</v>
      </c>
      <c r="N116" s="884">
        <v>0</v>
      </c>
      <c r="O116" s="885">
        <f>SUM(F116:H116)*C116/100+SUM(I116:K116)*D116/100+SUM(L116:N116)*E116/100</f>
        <v>0</v>
      </c>
      <c r="P116" s="775"/>
      <c r="Q116" s="776"/>
      <c r="R116" s="880"/>
      <c r="S116" s="897"/>
    </row>
    <row r="117" spans="1:19" ht="25.5" customHeight="1" thickBot="1">
      <c r="A117" s="628"/>
      <c r="B117" s="887" t="s">
        <v>255</v>
      </c>
      <c r="C117" s="888"/>
      <c r="D117" s="888"/>
      <c r="E117" s="888"/>
      <c r="F117" s="889"/>
      <c r="G117" s="889"/>
      <c r="H117" s="889"/>
      <c r="I117" s="889"/>
      <c r="J117" s="889"/>
      <c r="K117" s="889"/>
      <c r="L117" s="889"/>
      <c r="M117" s="889"/>
      <c r="N117" s="889"/>
      <c r="O117" s="890">
        <f>O118+O119</f>
        <v>701.15389400000004</v>
      </c>
      <c r="P117" s="891">
        <v>1832.4</v>
      </c>
      <c r="Q117" s="892">
        <v>0</v>
      </c>
      <c r="R117" s="831">
        <f>O117-P117-Q117</f>
        <v>-1131.2461060000001</v>
      </c>
      <c r="S117" s="655"/>
    </row>
    <row r="118" spans="1:19" ht="25.5" customHeight="1">
      <c r="A118" s="628"/>
      <c r="B118" s="893" t="s">
        <v>249</v>
      </c>
      <c r="C118" s="894">
        <v>3.5</v>
      </c>
      <c r="D118" s="894">
        <v>0</v>
      </c>
      <c r="E118" s="894">
        <v>0</v>
      </c>
      <c r="F118" s="895">
        <v>5816.5684000000001</v>
      </c>
      <c r="G118" s="895">
        <v>2152.9</v>
      </c>
      <c r="H118" s="895">
        <v>2454.6999999999998</v>
      </c>
      <c r="I118" s="895">
        <v>112355.5</v>
      </c>
      <c r="J118" s="895">
        <v>95584</v>
      </c>
      <c r="K118" s="895">
        <v>202144.1</v>
      </c>
      <c r="L118" s="895">
        <v>0</v>
      </c>
      <c r="M118" s="895">
        <v>0</v>
      </c>
      <c r="N118" s="895">
        <v>0</v>
      </c>
      <c r="O118" s="895">
        <f>SUM(F118:H118)*C118/100+SUM(I118:K118)*D118/100+SUM(L118:N118)*E118/100</f>
        <v>364.84589399999999</v>
      </c>
      <c r="P118" s="760"/>
      <c r="Q118" s="761"/>
      <c r="R118" s="896"/>
      <c r="S118" s="897"/>
    </row>
    <row r="119" spans="1:19" ht="29.4" customHeight="1" thickBot="1">
      <c r="A119" s="628"/>
      <c r="B119" s="940" t="s">
        <v>72</v>
      </c>
      <c r="C119" s="939">
        <v>7</v>
      </c>
      <c r="D119" s="939">
        <v>0</v>
      </c>
      <c r="E119" s="939">
        <v>0</v>
      </c>
      <c r="F119" s="941">
        <v>2995.3</v>
      </c>
      <c r="G119" s="941">
        <v>1073.3</v>
      </c>
      <c r="H119" s="941">
        <v>735.8</v>
      </c>
      <c r="I119" s="941">
        <v>30.1</v>
      </c>
      <c r="J119" s="941">
        <v>361</v>
      </c>
      <c r="K119" s="941">
        <v>323.8</v>
      </c>
      <c r="L119" s="941">
        <v>0</v>
      </c>
      <c r="M119" s="941">
        <v>0</v>
      </c>
      <c r="N119" s="941">
        <v>0</v>
      </c>
      <c r="O119" s="942">
        <f>SUM(F119:H119)*C119/100+SUM(I119:K119)*D119/100+SUM(L119:N119)*E119/100</f>
        <v>336.30800000000005</v>
      </c>
      <c r="P119" s="403"/>
      <c r="Q119" s="762"/>
      <c r="R119" s="898"/>
      <c r="S119" s="897"/>
    </row>
    <row r="120" spans="1:19" ht="25.5" hidden="1" customHeight="1">
      <c r="A120" s="628"/>
      <c r="B120" s="619" t="s">
        <v>241</v>
      </c>
      <c r="C120" s="620"/>
      <c r="D120" s="620"/>
      <c r="E120" s="620"/>
      <c r="F120" s="902"/>
      <c r="G120" s="902"/>
      <c r="H120" s="903"/>
      <c r="I120" s="902"/>
      <c r="J120" s="902"/>
      <c r="K120" s="903"/>
      <c r="L120" s="902"/>
      <c r="M120" s="902"/>
      <c r="N120" s="902"/>
      <c r="O120" s="904">
        <f>O121+O122</f>
        <v>0</v>
      </c>
      <c r="P120" s="900">
        <v>0</v>
      </c>
      <c r="Q120" s="901">
        <v>0</v>
      </c>
      <c r="R120" s="877">
        <f>O120-P120-Q120</f>
        <v>0</v>
      </c>
      <c r="S120" s="897"/>
    </row>
    <row r="121" spans="1:19" ht="25.5" hidden="1" customHeight="1">
      <c r="A121" s="628"/>
      <c r="B121" s="520" t="s">
        <v>58</v>
      </c>
      <c r="C121" s="547">
        <v>0</v>
      </c>
      <c r="D121" s="547">
        <v>0</v>
      </c>
      <c r="E121" s="547">
        <v>0</v>
      </c>
      <c r="F121" s="905">
        <v>1217.0999999999999</v>
      </c>
      <c r="G121" s="905">
        <v>1979.2322999999999</v>
      </c>
      <c r="H121" s="906">
        <v>5816.5684000000001</v>
      </c>
      <c r="I121" s="905">
        <v>104141.8</v>
      </c>
      <c r="J121" s="905">
        <v>84014.182400000005</v>
      </c>
      <c r="K121" s="906">
        <v>112355.49</v>
      </c>
      <c r="L121" s="906">
        <v>0</v>
      </c>
      <c r="M121" s="906">
        <v>0</v>
      </c>
      <c r="N121" s="906">
        <v>0</v>
      </c>
      <c r="O121" s="906">
        <f>SUM(F121:H121)*C121/100+SUM(I121:K121)*D121/100+SUM(L121:N121)*E121/100</f>
        <v>0</v>
      </c>
      <c r="P121" s="403"/>
      <c r="Q121" s="762"/>
      <c r="R121" s="880"/>
      <c r="S121" s="897"/>
    </row>
    <row r="122" spans="1:19" ht="25.5" hidden="1" customHeight="1">
      <c r="A122" s="628"/>
      <c r="B122" s="520" t="s">
        <v>72</v>
      </c>
      <c r="C122" s="547">
        <v>0</v>
      </c>
      <c r="D122" s="547">
        <v>0</v>
      </c>
      <c r="E122" s="547">
        <v>0</v>
      </c>
      <c r="F122" s="906">
        <v>1497.8</v>
      </c>
      <c r="G122" s="906">
        <v>3744.2750000000001</v>
      </c>
      <c r="H122" s="906">
        <v>2995.3</v>
      </c>
      <c r="I122" s="906">
        <v>14</v>
      </c>
      <c r="J122" s="906">
        <v>35.393999999999998</v>
      </c>
      <c r="K122" s="906">
        <v>30.146000000000001</v>
      </c>
      <c r="L122" s="906">
        <v>0</v>
      </c>
      <c r="M122" s="906">
        <v>0</v>
      </c>
      <c r="N122" s="906">
        <v>0</v>
      </c>
      <c r="O122" s="906">
        <f>SUM(F122:H122)*C122/100+SUM(I122:K122)*D122/100+SUM(L122:N122)*E122/100</f>
        <v>0</v>
      </c>
      <c r="P122" s="403"/>
      <c r="Q122" s="762"/>
      <c r="R122" s="880"/>
      <c r="S122" s="897"/>
    </row>
    <row r="123" spans="1:19" ht="25.5" hidden="1" customHeight="1">
      <c r="A123" s="628"/>
      <c r="B123" s="619" t="s">
        <v>242</v>
      </c>
      <c r="C123" s="620"/>
      <c r="D123" s="620"/>
      <c r="E123" s="620"/>
      <c r="F123" s="902"/>
      <c r="G123" s="902"/>
      <c r="H123" s="902"/>
      <c r="I123" s="902"/>
      <c r="J123" s="902"/>
      <c r="K123" s="902"/>
      <c r="L123" s="902"/>
      <c r="M123" s="902"/>
      <c r="N123" s="902"/>
      <c r="O123" s="904">
        <f>O124+O125</f>
        <v>0</v>
      </c>
      <c r="P123" s="900">
        <v>0</v>
      </c>
      <c r="Q123" s="901">
        <v>0</v>
      </c>
      <c r="R123" s="877">
        <f>O123-P123-Q123</f>
        <v>0</v>
      </c>
      <c r="S123" s="897"/>
    </row>
    <row r="124" spans="1:19" ht="25.5" hidden="1" customHeight="1">
      <c r="A124" s="628"/>
      <c r="B124" s="520" t="s">
        <v>58</v>
      </c>
      <c r="C124" s="547">
        <v>0</v>
      </c>
      <c r="D124" s="547">
        <v>0</v>
      </c>
      <c r="E124" s="547">
        <v>0</v>
      </c>
      <c r="F124" s="905">
        <v>1217.0999999999999</v>
      </c>
      <c r="G124" s="905">
        <v>1979.2322999999999</v>
      </c>
      <c r="H124" s="906">
        <v>5816.5684000000001</v>
      </c>
      <c r="I124" s="905">
        <v>104141.8</v>
      </c>
      <c r="J124" s="905">
        <v>84014.182400000005</v>
      </c>
      <c r="K124" s="906">
        <v>112355.49</v>
      </c>
      <c r="L124" s="906">
        <v>0</v>
      </c>
      <c r="M124" s="906">
        <v>0</v>
      </c>
      <c r="N124" s="906">
        <v>0</v>
      </c>
      <c r="O124" s="906">
        <f>SUM(F124:H124)*C124/100+SUM(I124:K124)*D124/100+SUM(L124:N124)*E124/100</f>
        <v>0</v>
      </c>
      <c r="P124" s="403"/>
      <c r="Q124" s="762"/>
      <c r="R124" s="880"/>
      <c r="S124" s="897"/>
    </row>
    <row r="125" spans="1:19" ht="25.5" hidden="1" customHeight="1">
      <c r="A125" s="628"/>
      <c r="B125" s="881" t="s">
        <v>72</v>
      </c>
      <c r="C125" s="882">
        <v>0</v>
      </c>
      <c r="D125" s="882">
        <v>0</v>
      </c>
      <c r="E125" s="882">
        <v>0</v>
      </c>
      <c r="F125" s="907">
        <v>1497.8</v>
      </c>
      <c r="G125" s="907">
        <v>3744.2750000000001</v>
      </c>
      <c r="H125" s="907">
        <v>2995.3</v>
      </c>
      <c r="I125" s="907">
        <v>14</v>
      </c>
      <c r="J125" s="907">
        <v>35.393999999999998</v>
      </c>
      <c r="K125" s="907">
        <v>30.146000000000001</v>
      </c>
      <c r="L125" s="907">
        <v>0</v>
      </c>
      <c r="M125" s="907">
        <v>0</v>
      </c>
      <c r="N125" s="907">
        <v>0</v>
      </c>
      <c r="O125" s="907">
        <f>SUM(F125:H125)*C125/100+SUM(I125:K125)*D125/100+SUM(L125:N125)*E125/100</f>
        <v>0</v>
      </c>
      <c r="P125" s="775"/>
      <c r="Q125" s="776"/>
      <c r="R125" s="880"/>
      <c r="S125" s="897"/>
    </row>
    <row r="126" spans="1:19" ht="25.5" customHeight="1" thickBot="1">
      <c r="A126" s="628"/>
      <c r="B126" s="887" t="s">
        <v>256</v>
      </c>
      <c r="C126" s="888"/>
      <c r="D126" s="888"/>
      <c r="E126" s="888"/>
      <c r="F126" s="908"/>
      <c r="G126" s="908"/>
      <c r="H126" s="908"/>
      <c r="I126" s="908"/>
      <c r="J126" s="908"/>
      <c r="K126" s="908"/>
      <c r="L126" s="908"/>
      <c r="M126" s="908"/>
      <c r="N126" s="908"/>
      <c r="O126" s="909">
        <f>O127+O128</f>
        <v>1642.5277879999999</v>
      </c>
      <c r="P126" s="891">
        <v>4948.8999999999996</v>
      </c>
      <c r="Q126" s="892">
        <v>0</v>
      </c>
      <c r="R126" s="831">
        <f>O126-P126-Q126</f>
        <v>-3306.3722119999998</v>
      </c>
      <c r="S126" s="655"/>
    </row>
    <row r="127" spans="1:19" ht="25.5" customHeight="1" thickBot="1">
      <c r="A127" s="628"/>
      <c r="B127" s="893" t="s">
        <v>249</v>
      </c>
      <c r="C127" s="894">
        <v>7</v>
      </c>
      <c r="D127" s="894">
        <v>0</v>
      </c>
      <c r="E127" s="894">
        <v>0</v>
      </c>
      <c r="F127" s="895">
        <v>5816.5684000000001</v>
      </c>
      <c r="G127" s="895">
        <v>2152.9</v>
      </c>
      <c r="H127" s="895">
        <v>2454.6999999999998</v>
      </c>
      <c r="I127" s="895">
        <v>112355.5</v>
      </c>
      <c r="J127" s="895">
        <v>95584</v>
      </c>
      <c r="K127" s="895">
        <v>202144.1</v>
      </c>
      <c r="L127" s="895">
        <v>0</v>
      </c>
      <c r="M127" s="895">
        <v>0</v>
      </c>
      <c r="N127" s="895">
        <v>0</v>
      </c>
      <c r="O127" s="895">
        <f>SUM(F127:H127)*C127/100+SUM(I127:K127)*D127/100+SUM(L127:N127)*E127/100</f>
        <v>729.69178799999997</v>
      </c>
      <c r="P127" s="910"/>
      <c r="Q127" s="911"/>
      <c r="R127" s="896"/>
    </row>
    <row r="128" spans="1:19" ht="30.6" thickBot="1">
      <c r="A128" s="628"/>
      <c r="B128" s="940" t="s">
        <v>72</v>
      </c>
      <c r="C128" s="939">
        <v>19</v>
      </c>
      <c r="D128" s="939">
        <v>0</v>
      </c>
      <c r="E128" s="939">
        <v>0</v>
      </c>
      <c r="F128" s="941">
        <v>2995.3</v>
      </c>
      <c r="G128" s="941">
        <v>1073.3</v>
      </c>
      <c r="H128" s="941">
        <v>735.8</v>
      </c>
      <c r="I128" s="941">
        <v>30.1</v>
      </c>
      <c r="J128" s="941">
        <v>361</v>
      </c>
      <c r="K128" s="941">
        <v>323.8</v>
      </c>
      <c r="L128" s="941">
        <v>0</v>
      </c>
      <c r="M128" s="941">
        <v>0</v>
      </c>
      <c r="N128" s="941">
        <v>0</v>
      </c>
      <c r="O128" s="942">
        <f>SUM(F128:H128)*C128/100+SUM(I128:K128)*D128/100+SUM(L128:N128)*E128/100</f>
        <v>912.83600000000001</v>
      </c>
      <c r="P128" s="463"/>
      <c r="Q128" s="878"/>
      <c r="R128" s="912"/>
    </row>
    <row r="129" spans="1:19" ht="25.5" customHeight="1">
      <c r="A129" s="628"/>
      <c r="R129" s="913"/>
      <c r="S129" s="1016">
        <f>S96+S93+S89+S86+S83+S79+S64+S48+S46+S25+S18+S16+S8</f>
        <v>272430.47595599992</v>
      </c>
    </row>
    <row r="130" spans="1:19" ht="25.5" customHeight="1" thickBot="1">
      <c r="A130" s="914"/>
      <c r="C130" s="628"/>
      <c r="D130" s="628"/>
      <c r="E130" s="628"/>
      <c r="F130" s="628"/>
      <c r="G130" s="628"/>
      <c r="H130" s="628"/>
      <c r="I130" s="628"/>
      <c r="J130" s="628"/>
      <c r="K130" s="628"/>
      <c r="L130" s="628"/>
      <c r="M130" s="628"/>
      <c r="N130" s="628"/>
      <c r="O130" s="628"/>
      <c r="P130" s="628"/>
      <c r="Q130" s="628"/>
      <c r="R130" s="915"/>
      <c r="S130" s="1017"/>
    </row>
    <row r="131" spans="1:19" ht="15">
      <c r="A131" s="914"/>
      <c r="C131" s="628"/>
      <c r="D131" s="628"/>
      <c r="E131" s="628"/>
      <c r="F131" s="628"/>
      <c r="G131" s="628"/>
      <c r="H131" s="628"/>
      <c r="I131" s="628"/>
      <c r="J131" s="628"/>
      <c r="K131" s="628"/>
      <c r="L131" s="628"/>
      <c r="M131" s="628"/>
      <c r="N131" s="628"/>
      <c r="O131" s="628"/>
      <c r="P131" s="628"/>
      <c r="Q131" s="628"/>
      <c r="R131" s="628"/>
    </row>
    <row r="135" spans="1:19">
      <c r="S135" s="916"/>
    </row>
  </sheetData>
  <mergeCells count="24">
    <mergeCell ref="B1:R1"/>
    <mergeCell ref="B2:R2"/>
    <mergeCell ref="M6:M7"/>
    <mergeCell ref="N6:N7"/>
    <mergeCell ref="O6:O7"/>
    <mergeCell ref="P6:P7"/>
    <mergeCell ref="Q6:Q7"/>
    <mergeCell ref="B4:B7"/>
    <mergeCell ref="C4:E6"/>
    <mergeCell ref="F4:O4"/>
    <mergeCell ref="S129:S130"/>
    <mergeCell ref="G6:G7"/>
    <mergeCell ref="H6:H7"/>
    <mergeCell ref="I6:I7"/>
    <mergeCell ref="J6:J7"/>
    <mergeCell ref="K6:K7"/>
    <mergeCell ref="L6:L7"/>
    <mergeCell ref="P4:Q5"/>
    <mergeCell ref="R4:R7"/>
    <mergeCell ref="S4:S7"/>
    <mergeCell ref="F5:H5"/>
    <mergeCell ref="I5:K5"/>
    <mergeCell ref="L5:N5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2"/>
  <sheetViews>
    <sheetView topLeftCell="A31" workbookViewId="0">
      <selection activeCell="V15" sqref="V15"/>
    </sheetView>
  </sheetViews>
  <sheetFormatPr defaultColWidth="9.109375" defaultRowHeight="15"/>
  <cols>
    <col min="1" max="1" width="9.109375" style="51"/>
    <col min="2" max="2" width="37.5546875" style="51" customWidth="1"/>
    <col min="3" max="3" width="5.5546875" style="51" hidden="1" customWidth="1"/>
    <col min="4" max="4" width="6.44140625" style="51" hidden="1" customWidth="1"/>
    <col min="5" max="5" width="7.44140625" style="51" hidden="1" customWidth="1"/>
    <col min="6" max="8" width="9.33203125" style="51" hidden="1" customWidth="1"/>
    <col min="9" max="9" width="10.5546875" style="51" hidden="1" customWidth="1"/>
    <col min="10" max="11" width="10" style="51" hidden="1" customWidth="1"/>
    <col min="12" max="12" width="9.33203125" style="51" hidden="1" customWidth="1"/>
    <col min="13" max="14" width="9.88671875" style="51" hidden="1" customWidth="1"/>
    <col min="15" max="15" width="14.5546875" style="51" customWidth="1"/>
    <col min="16" max="16" width="14.88671875" style="51" customWidth="1"/>
    <col min="17" max="17" width="18.109375" style="77" customWidth="1"/>
    <col min="18" max="16384" width="9.109375" style="51"/>
  </cols>
  <sheetData>
    <row r="1" spans="2:17" ht="17.399999999999999">
      <c r="B1" s="1020" t="s">
        <v>18</v>
      </c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</row>
    <row r="2" spans="2:17" ht="56.25" customHeight="1" thickBot="1">
      <c r="B2" s="1021" t="s">
        <v>124</v>
      </c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</row>
    <row r="3" spans="2:17" ht="21" customHeight="1">
      <c r="B3" s="1028" t="s">
        <v>67</v>
      </c>
      <c r="C3" s="1022" t="s">
        <v>62</v>
      </c>
      <c r="D3" s="1022"/>
      <c r="E3" s="1022"/>
      <c r="F3" s="1022" t="s">
        <v>64</v>
      </c>
      <c r="G3" s="1022"/>
      <c r="H3" s="1022"/>
      <c r="I3" s="1022"/>
      <c r="J3" s="1022"/>
      <c r="K3" s="1022"/>
      <c r="L3" s="1022"/>
      <c r="M3" s="1022"/>
      <c r="N3" s="1022"/>
      <c r="O3" s="1022" t="s">
        <v>121</v>
      </c>
      <c r="P3" s="1022" t="s">
        <v>220</v>
      </c>
      <c r="Q3" s="1025" t="s">
        <v>123</v>
      </c>
    </row>
    <row r="4" spans="2:17" ht="12.75" customHeight="1">
      <c r="B4" s="1029"/>
      <c r="C4" s="1023"/>
      <c r="D4" s="1023"/>
      <c r="E4" s="1023"/>
      <c r="F4" s="1023" t="s">
        <v>63</v>
      </c>
      <c r="G4" s="1023"/>
      <c r="H4" s="1023"/>
      <c r="I4" s="1023" t="s">
        <v>65</v>
      </c>
      <c r="J4" s="1023"/>
      <c r="K4" s="1023"/>
      <c r="L4" s="1023" t="s">
        <v>66</v>
      </c>
      <c r="M4" s="1023"/>
      <c r="N4" s="1023"/>
      <c r="O4" s="1023"/>
      <c r="P4" s="1023"/>
      <c r="Q4" s="1026"/>
    </row>
    <row r="5" spans="2:17" ht="20.25" customHeight="1">
      <c r="B5" s="1029"/>
      <c r="C5" s="1023"/>
      <c r="D5" s="1023"/>
      <c r="E5" s="1023"/>
      <c r="F5" s="1023" t="s">
        <v>68</v>
      </c>
      <c r="G5" s="1023" t="s">
        <v>69</v>
      </c>
      <c r="H5" s="1023" t="s">
        <v>70</v>
      </c>
      <c r="I5" s="1023" t="s">
        <v>68</v>
      </c>
      <c r="J5" s="1023" t="s">
        <v>69</v>
      </c>
      <c r="K5" s="1023" t="s">
        <v>70</v>
      </c>
      <c r="L5" s="1023" t="s">
        <v>68</v>
      </c>
      <c r="M5" s="1023" t="s">
        <v>69</v>
      </c>
      <c r="N5" s="1023" t="s">
        <v>70</v>
      </c>
      <c r="O5" s="1023"/>
      <c r="P5" s="1023"/>
      <c r="Q5" s="1026"/>
    </row>
    <row r="6" spans="2:17" ht="29.25" customHeight="1" thickBot="1">
      <c r="B6" s="1030"/>
      <c r="C6" s="91" t="s">
        <v>59</v>
      </c>
      <c r="D6" s="91" t="s">
        <v>60</v>
      </c>
      <c r="E6" s="91" t="s">
        <v>61</v>
      </c>
      <c r="F6" s="1024"/>
      <c r="G6" s="1024"/>
      <c r="H6" s="1024"/>
      <c r="I6" s="1024"/>
      <c r="J6" s="1024"/>
      <c r="K6" s="1024"/>
      <c r="L6" s="1024"/>
      <c r="M6" s="1024"/>
      <c r="N6" s="1024"/>
      <c r="O6" s="1024"/>
      <c r="P6" s="1024"/>
      <c r="Q6" s="1027"/>
    </row>
    <row r="7" spans="2:17" ht="21" thickBot="1">
      <c r="B7" s="97" t="s">
        <v>55</v>
      </c>
      <c r="C7" s="98"/>
      <c r="D7" s="98"/>
      <c r="E7" s="98"/>
      <c r="F7" s="99">
        <f>SUM(F8:F13)</f>
        <v>540.29999999999995</v>
      </c>
      <c r="G7" s="99">
        <f t="shared" ref="G7:N7" si="0">SUM(G8:G13)</f>
        <v>580.5</v>
      </c>
      <c r="H7" s="99">
        <f t="shared" si="0"/>
        <v>572.82000000000005</v>
      </c>
      <c r="I7" s="99">
        <f t="shared" si="0"/>
        <v>14016.5</v>
      </c>
      <c r="J7" s="99">
        <f t="shared" si="0"/>
        <v>18928.599999999999</v>
      </c>
      <c r="K7" s="99">
        <f t="shared" si="0"/>
        <v>13903.7</v>
      </c>
      <c r="L7" s="99">
        <f t="shared" si="0"/>
        <v>9852.5</v>
      </c>
      <c r="M7" s="99">
        <f t="shared" si="0"/>
        <v>17258.8</v>
      </c>
      <c r="N7" s="99">
        <f t="shared" si="0"/>
        <v>18482.699999999997</v>
      </c>
      <c r="O7" s="100">
        <f>'2016'!P8</f>
        <v>0</v>
      </c>
      <c r="P7" s="100">
        <f>'2016'!Q8</f>
        <v>94136.4</v>
      </c>
      <c r="Q7" s="101">
        <f>'2016'!R8</f>
        <v>6328.1459999999934</v>
      </c>
    </row>
    <row r="8" spans="2:17" ht="18.600000000000001" hidden="1" thickBot="1">
      <c r="B8" s="54" t="s">
        <v>49</v>
      </c>
      <c r="C8" s="55">
        <v>100</v>
      </c>
      <c r="D8" s="55">
        <v>100</v>
      </c>
      <c r="E8" s="55">
        <v>100</v>
      </c>
      <c r="F8" s="56">
        <v>113.8</v>
      </c>
      <c r="G8" s="56">
        <v>73.7</v>
      </c>
      <c r="H8" s="56">
        <v>83.5</v>
      </c>
      <c r="I8" s="56">
        <v>7325.1</v>
      </c>
      <c r="J8" s="56">
        <v>7172.2</v>
      </c>
      <c r="K8" s="56">
        <v>6093.7</v>
      </c>
      <c r="L8" s="56">
        <v>4.8</v>
      </c>
      <c r="M8" s="56">
        <v>14.7</v>
      </c>
      <c r="N8" s="56">
        <v>23.3</v>
      </c>
      <c r="O8" s="57"/>
      <c r="P8" s="57"/>
      <c r="Q8" s="87"/>
    </row>
    <row r="9" spans="2:17" ht="18" hidden="1" customHeight="1">
      <c r="B9" s="59" t="s">
        <v>50</v>
      </c>
      <c r="C9" s="52">
        <v>100</v>
      </c>
      <c r="D9" s="52">
        <v>100</v>
      </c>
      <c r="E9" s="52">
        <v>100</v>
      </c>
      <c r="F9" s="60">
        <v>12.8</v>
      </c>
      <c r="G9" s="60">
        <v>11.6</v>
      </c>
      <c r="H9" s="60">
        <v>11.5</v>
      </c>
      <c r="I9" s="60">
        <v>194.3</v>
      </c>
      <c r="J9" s="60">
        <v>175.8</v>
      </c>
      <c r="K9" s="60">
        <v>112.2</v>
      </c>
      <c r="L9" s="60">
        <v>84</v>
      </c>
      <c r="M9" s="60">
        <v>15.3</v>
      </c>
      <c r="N9" s="60">
        <v>10.7</v>
      </c>
      <c r="O9" s="57"/>
      <c r="P9" s="57"/>
      <c r="Q9" s="87"/>
    </row>
    <row r="10" spans="2:17" ht="13.5" hidden="1" customHeight="1">
      <c r="B10" s="59" t="s">
        <v>51</v>
      </c>
      <c r="C10" s="52">
        <v>100</v>
      </c>
      <c r="D10" s="52">
        <v>100</v>
      </c>
      <c r="E10" s="52">
        <v>100</v>
      </c>
      <c r="F10" s="61">
        <v>0</v>
      </c>
      <c r="G10" s="61">
        <v>0</v>
      </c>
      <c r="H10" s="61">
        <v>0</v>
      </c>
      <c r="I10" s="60">
        <v>180.7</v>
      </c>
      <c r="J10" s="60">
        <v>154.6</v>
      </c>
      <c r="K10" s="60">
        <v>89.8</v>
      </c>
      <c r="L10" s="60">
        <v>2.1</v>
      </c>
      <c r="M10" s="60">
        <v>3.7</v>
      </c>
      <c r="N10" s="60">
        <v>0.9</v>
      </c>
      <c r="O10" s="57"/>
      <c r="P10" s="57"/>
      <c r="Q10" s="87"/>
    </row>
    <row r="11" spans="2:17" ht="21" hidden="1" customHeight="1">
      <c r="B11" s="59" t="s">
        <v>52</v>
      </c>
      <c r="C11" s="52">
        <v>100</v>
      </c>
      <c r="D11" s="52">
        <v>100</v>
      </c>
      <c r="E11" s="52">
        <v>100</v>
      </c>
      <c r="F11" s="60">
        <v>104.1</v>
      </c>
      <c r="G11" s="60">
        <v>91.5</v>
      </c>
      <c r="H11" s="60">
        <v>147.1</v>
      </c>
      <c r="I11" s="60">
        <v>1350.7</v>
      </c>
      <c r="J11" s="60">
        <v>1388.2</v>
      </c>
      <c r="K11" s="60">
        <v>1523.8</v>
      </c>
      <c r="L11" s="60">
        <v>4761.6000000000004</v>
      </c>
      <c r="M11" s="60">
        <v>5184</v>
      </c>
      <c r="N11" s="60">
        <v>6290.4</v>
      </c>
      <c r="O11" s="57"/>
      <c r="P11" s="57"/>
      <c r="Q11" s="87"/>
    </row>
    <row r="12" spans="2:17" ht="14.25" hidden="1" customHeight="1">
      <c r="B12" s="59" t="s">
        <v>53</v>
      </c>
      <c r="C12" s="52">
        <v>100</v>
      </c>
      <c r="D12" s="52">
        <v>100</v>
      </c>
      <c r="E12" s="52">
        <v>100</v>
      </c>
      <c r="F12" s="60">
        <v>309.60000000000002</v>
      </c>
      <c r="G12" s="60">
        <v>403.7</v>
      </c>
      <c r="H12" s="60">
        <v>330.72</v>
      </c>
      <c r="I12" s="60">
        <v>4965.7</v>
      </c>
      <c r="J12" s="60">
        <v>10037.799999999999</v>
      </c>
      <c r="K12" s="60">
        <v>6084.2</v>
      </c>
      <c r="L12" s="60">
        <v>5000</v>
      </c>
      <c r="M12" s="60">
        <v>12041.1</v>
      </c>
      <c r="N12" s="60">
        <v>12157.4</v>
      </c>
      <c r="O12" s="53"/>
      <c r="P12" s="53"/>
      <c r="Q12" s="87"/>
    </row>
    <row r="13" spans="2:17" ht="17.25" hidden="1" customHeight="1" thickBot="1">
      <c r="B13" s="62" t="s">
        <v>54</v>
      </c>
      <c r="C13" s="63">
        <v>100</v>
      </c>
      <c r="D13" s="63">
        <v>100</v>
      </c>
      <c r="E13" s="63">
        <v>100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80"/>
      <c r="P13" s="80"/>
      <c r="Q13" s="88"/>
    </row>
    <row r="14" spans="2:17" ht="21" customHeight="1" thickBot="1">
      <c r="B14" s="78" t="s">
        <v>115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2">
        <f>SUM(O15:O29)</f>
        <v>216688.40000000002</v>
      </c>
      <c r="P14" s="82">
        <f>SUM(P15:P29)</f>
        <v>150509.59999999998</v>
      </c>
      <c r="Q14" s="82">
        <f>SUM(Q15:Q29)</f>
        <v>52648.089599999999</v>
      </c>
    </row>
    <row r="15" spans="2:17" ht="18">
      <c r="B15" s="65" t="s">
        <v>56</v>
      </c>
      <c r="C15" s="55"/>
      <c r="D15" s="55"/>
      <c r="E15" s="55"/>
      <c r="F15" s="66"/>
      <c r="G15" s="66"/>
      <c r="H15" s="66"/>
      <c r="I15" s="66"/>
      <c r="J15" s="66"/>
      <c r="K15" s="66"/>
      <c r="L15" s="66"/>
      <c r="M15" s="66"/>
      <c r="N15" s="66"/>
      <c r="O15" s="81">
        <f>'2016'!P16</f>
        <v>114590.2</v>
      </c>
      <c r="P15" s="81">
        <f>'2016'!Q16</f>
        <v>94677</v>
      </c>
      <c r="Q15" s="161">
        <v>0</v>
      </c>
    </row>
    <row r="16" spans="2:17" ht="18" hidden="1">
      <c r="B16" s="67" t="s">
        <v>58</v>
      </c>
      <c r="C16" s="52">
        <v>100</v>
      </c>
      <c r="D16" s="52">
        <v>50</v>
      </c>
      <c r="E16" s="52">
        <v>100</v>
      </c>
      <c r="F16" s="60">
        <v>2300.4</v>
      </c>
      <c r="G16" s="60">
        <v>2318.6999999999998</v>
      </c>
      <c r="H16" s="60">
        <v>1217.0999999999999</v>
      </c>
      <c r="I16" s="60">
        <v>443984.4</v>
      </c>
      <c r="J16" s="60">
        <v>81259.7</v>
      </c>
      <c r="K16" s="60">
        <v>104141.8</v>
      </c>
      <c r="L16" s="61">
        <v>0</v>
      </c>
      <c r="M16" s="61">
        <v>0</v>
      </c>
      <c r="N16" s="61">
        <v>0</v>
      </c>
      <c r="O16" s="53"/>
      <c r="P16" s="53"/>
      <c r="Q16" s="162"/>
    </row>
    <row r="17" spans="2:17" ht="18">
      <c r="B17" s="68" t="s">
        <v>71</v>
      </c>
      <c r="C17" s="52"/>
      <c r="D17" s="52"/>
      <c r="E17" s="52"/>
      <c r="F17" s="69"/>
      <c r="G17" s="69"/>
      <c r="H17" s="69"/>
      <c r="I17" s="69"/>
      <c r="J17" s="69"/>
      <c r="K17" s="69"/>
      <c r="L17" s="69"/>
      <c r="M17" s="69"/>
      <c r="N17" s="69"/>
      <c r="O17" s="53">
        <f>'2016'!P18</f>
        <v>4342.1000000000004</v>
      </c>
      <c r="P17" s="53">
        <f>'2016'!Q18</f>
        <v>0</v>
      </c>
      <c r="Q17" s="163">
        <f>'2016'!R18</f>
        <v>4729.6689999999999</v>
      </c>
    </row>
    <row r="18" spans="2:17" ht="30" hidden="1">
      <c r="B18" s="67" t="s">
        <v>72</v>
      </c>
      <c r="C18" s="52">
        <v>100</v>
      </c>
      <c r="D18" s="52">
        <v>100</v>
      </c>
      <c r="E18" s="52">
        <v>40</v>
      </c>
      <c r="F18" s="61">
        <v>3059.9</v>
      </c>
      <c r="G18" s="61">
        <v>3744.5</v>
      </c>
      <c r="H18" s="61">
        <v>1497.8</v>
      </c>
      <c r="I18" s="61">
        <v>21.3</v>
      </c>
      <c r="J18" s="61">
        <v>35.799999999999997</v>
      </c>
      <c r="K18" s="61">
        <v>14</v>
      </c>
      <c r="L18" s="61">
        <v>0</v>
      </c>
      <c r="M18" s="61">
        <v>0</v>
      </c>
      <c r="N18" s="61">
        <v>0</v>
      </c>
      <c r="O18" s="53"/>
      <c r="P18" s="53"/>
      <c r="Q18" s="162"/>
    </row>
    <row r="19" spans="2:17" ht="18">
      <c r="B19" s="70" t="s">
        <v>113</v>
      </c>
      <c r="C19" s="52"/>
      <c r="D19" s="52"/>
      <c r="E19" s="52"/>
      <c r="F19" s="61"/>
      <c r="G19" s="52"/>
      <c r="H19" s="52"/>
      <c r="I19" s="52"/>
      <c r="J19" s="52"/>
      <c r="K19" s="52"/>
      <c r="L19" s="52"/>
      <c r="M19" s="52"/>
      <c r="N19" s="52"/>
      <c r="O19" s="53">
        <f>'2016'!P20</f>
        <v>29989.5</v>
      </c>
      <c r="P19" s="53">
        <f>'2016'!Q20</f>
        <v>20862.2</v>
      </c>
      <c r="Q19" s="163">
        <v>0</v>
      </c>
    </row>
    <row r="20" spans="2:17" ht="18" hidden="1">
      <c r="B20" s="67" t="s">
        <v>58</v>
      </c>
      <c r="C20" s="52">
        <v>0</v>
      </c>
      <c r="D20" s="52">
        <v>12.5</v>
      </c>
      <c r="E20" s="52">
        <v>0</v>
      </c>
      <c r="F20" s="61">
        <v>2300.4</v>
      </c>
      <c r="G20" s="61">
        <v>2318.6999999999998</v>
      </c>
      <c r="H20" s="61">
        <v>1217.0999999999999</v>
      </c>
      <c r="I20" s="61">
        <v>443984.4</v>
      </c>
      <c r="J20" s="61">
        <v>81259.7</v>
      </c>
      <c r="K20" s="61">
        <v>104141.8</v>
      </c>
      <c r="L20" s="61">
        <v>0</v>
      </c>
      <c r="M20" s="61">
        <v>0</v>
      </c>
      <c r="N20" s="61">
        <v>0</v>
      </c>
      <c r="O20" s="53"/>
      <c r="P20" s="53"/>
      <c r="Q20" s="162"/>
    </row>
    <row r="21" spans="2:17" ht="18">
      <c r="B21" s="70" t="s">
        <v>73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>
        <f>'2016'!P22</f>
        <v>25838.2</v>
      </c>
      <c r="P21" s="53">
        <f>'2016'!Q22</f>
        <v>27470.6</v>
      </c>
      <c r="Q21" s="163">
        <v>0</v>
      </c>
    </row>
    <row r="22" spans="2:17" ht="18" hidden="1">
      <c r="B22" s="67" t="s">
        <v>58</v>
      </c>
      <c r="C22" s="52">
        <v>0</v>
      </c>
      <c r="D22" s="52">
        <v>12.5</v>
      </c>
      <c r="E22" s="52">
        <v>0</v>
      </c>
      <c r="F22" s="61">
        <v>2300.4</v>
      </c>
      <c r="G22" s="61">
        <v>2318.6999999999998</v>
      </c>
      <c r="H22" s="61">
        <v>1217.0999999999999</v>
      </c>
      <c r="I22" s="61">
        <v>443984.4</v>
      </c>
      <c r="J22" s="61">
        <v>81259.7</v>
      </c>
      <c r="K22" s="61">
        <v>104141.8</v>
      </c>
      <c r="L22" s="61">
        <v>0</v>
      </c>
      <c r="M22" s="61">
        <v>0</v>
      </c>
      <c r="N22" s="61">
        <v>0</v>
      </c>
      <c r="O22" s="53"/>
      <c r="P22" s="53"/>
      <c r="Q22" s="162"/>
    </row>
    <row r="23" spans="2:17" ht="18">
      <c r="B23" s="70" t="s">
        <v>74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>
        <f>'2016'!P24</f>
        <v>11935.7</v>
      </c>
      <c r="P23" s="53">
        <f>'2016'!Q24</f>
        <v>7499.8</v>
      </c>
      <c r="Q23" s="163">
        <f>'2016'!R24</f>
        <v>47918.420599999998</v>
      </c>
    </row>
    <row r="24" spans="2:17" ht="18" hidden="1">
      <c r="B24" s="67" t="s">
        <v>58</v>
      </c>
      <c r="C24" s="52">
        <v>0</v>
      </c>
      <c r="D24" s="52">
        <v>12.5</v>
      </c>
      <c r="E24" s="52">
        <v>0</v>
      </c>
      <c r="F24" s="61">
        <v>2300.4</v>
      </c>
      <c r="G24" s="61">
        <v>2318.6999999999998</v>
      </c>
      <c r="H24" s="61">
        <v>1217.0999999999999</v>
      </c>
      <c r="I24" s="61">
        <v>443984.4</v>
      </c>
      <c r="J24" s="61">
        <v>81259.7</v>
      </c>
      <c r="K24" s="61">
        <v>104141.8</v>
      </c>
      <c r="L24" s="61">
        <v>0</v>
      </c>
      <c r="M24" s="61">
        <v>0</v>
      </c>
      <c r="N24" s="61">
        <v>0</v>
      </c>
      <c r="O24" s="53"/>
      <c r="P24" s="53"/>
      <c r="Q24" s="162"/>
    </row>
    <row r="25" spans="2:17" ht="18">
      <c r="B25" s="70" t="s">
        <v>75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>
        <f>'2016'!P26</f>
        <v>29992.7</v>
      </c>
      <c r="P25" s="53">
        <f>'2016'!Q26</f>
        <v>0</v>
      </c>
      <c r="Q25" s="163">
        <v>0</v>
      </c>
    </row>
    <row r="26" spans="2:17" ht="18" hidden="1">
      <c r="B26" s="67" t="s">
        <v>58</v>
      </c>
      <c r="C26" s="52">
        <v>0</v>
      </c>
      <c r="D26" s="52">
        <v>12.5</v>
      </c>
      <c r="E26" s="52">
        <v>0</v>
      </c>
      <c r="F26" s="61">
        <v>2300.4</v>
      </c>
      <c r="G26" s="61">
        <v>2318.6999999999998</v>
      </c>
      <c r="H26" s="61">
        <v>1217.0999999999999</v>
      </c>
      <c r="I26" s="61">
        <v>443984.4</v>
      </c>
      <c r="J26" s="61">
        <v>81259.7</v>
      </c>
      <c r="K26" s="61">
        <v>104141.8</v>
      </c>
      <c r="L26" s="61">
        <v>0</v>
      </c>
      <c r="M26" s="61">
        <v>0</v>
      </c>
      <c r="N26" s="61">
        <v>0</v>
      </c>
      <c r="O26" s="53"/>
      <c r="P26" s="53"/>
      <c r="Q26" s="162"/>
    </row>
    <row r="27" spans="2:17" ht="18">
      <c r="B27" s="70" t="s">
        <v>76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>
        <v>0</v>
      </c>
      <c r="P27" s="53">
        <v>0</v>
      </c>
      <c r="Q27" s="163">
        <v>0</v>
      </c>
    </row>
    <row r="28" spans="2:17" ht="30" hidden="1">
      <c r="B28" s="67" t="s">
        <v>72</v>
      </c>
      <c r="C28" s="52">
        <v>0</v>
      </c>
      <c r="D28" s="52">
        <v>0</v>
      </c>
      <c r="E28" s="52">
        <v>30</v>
      </c>
      <c r="F28" s="61">
        <v>3059.9</v>
      </c>
      <c r="G28" s="61">
        <v>3744.5</v>
      </c>
      <c r="H28" s="61">
        <v>1497.8</v>
      </c>
      <c r="I28" s="61">
        <v>21.3</v>
      </c>
      <c r="J28" s="61">
        <v>35.799999999999997</v>
      </c>
      <c r="K28" s="61">
        <v>14</v>
      </c>
      <c r="L28" s="61">
        <v>0</v>
      </c>
      <c r="M28" s="61">
        <v>0</v>
      </c>
      <c r="N28" s="61">
        <v>0</v>
      </c>
      <c r="O28" s="53"/>
      <c r="P28" s="53"/>
      <c r="Q28" s="162"/>
    </row>
    <row r="29" spans="2:17" ht="18.600000000000001" thickBot="1">
      <c r="B29" s="70" t="s">
        <v>77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>
        <v>0</v>
      </c>
      <c r="P29" s="53">
        <v>0</v>
      </c>
      <c r="Q29" s="163">
        <v>0</v>
      </c>
    </row>
    <row r="30" spans="2:17" ht="30.6" hidden="1" thickBot="1">
      <c r="B30" s="71" t="s">
        <v>72</v>
      </c>
      <c r="C30" s="63">
        <v>0</v>
      </c>
      <c r="D30" s="63">
        <v>0</v>
      </c>
      <c r="E30" s="63">
        <v>30</v>
      </c>
      <c r="F30" s="64">
        <v>3059.9</v>
      </c>
      <c r="G30" s="64">
        <v>3744.5</v>
      </c>
      <c r="H30" s="64">
        <v>1497.8</v>
      </c>
      <c r="I30" s="64">
        <v>21.3</v>
      </c>
      <c r="J30" s="64">
        <v>35.799999999999997</v>
      </c>
      <c r="K30" s="64">
        <v>14</v>
      </c>
      <c r="L30" s="64">
        <v>0</v>
      </c>
      <c r="M30" s="64">
        <v>0</v>
      </c>
      <c r="N30" s="64">
        <v>0</v>
      </c>
      <c r="O30" s="80"/>
      <c r="P30" s="80"/>
      <c r="Q30" s="254"/>
    </row>
    <row r="31" spans="2:17" ht="21" thickBot="1">
      <c r="B31" s="84" t="s">
        <v>78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92">
        <f>SUM(O32:O60)</f>
        <v>19674.3</v>
      </c>
      <c r="P31" s="92">
        <f>SUM(P32:P60)</f>
        <v>25525.3</v>
      </c>
      <c r="Q31" s="255">
        <f>SUM(Q32:Q60)</f>
        <v>38768.969999999994</v>
      </c>
    </row>
    <row r="32" spans="2:17" ht="18">
      <c r="B32" s="83" t="s">
        <v>79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81">
        <f>'2016'!P33</f>
        <v>11073.6</v>
      </c>
      <c r="P32" s="81">
        <f>'2016'!Q33</f>
        <v>4250</v>
      </c>
      <c r="Q32" s="161">
        <f>'2016'!R33</f>
        <v>16800.915300000001</v>
      </c>
    </row>
    <row r="33" spans="2:17" ht="30" hidden="1">
      <c r="B33" s="67" t="s">
        <v>86</v>
      </c>
      <c r="C33" s="52">
        <v>50</v>
      </c>
      <c r="D33" s="52">
        <v>70</v>
      </c>
      <c r="E33" s="52">
        <v>40</v>
      </c>
      <c r="F33" s="53">
        <v>21654.442999999999</v>
      </c>
      <c r="G33" s="53">
        <v>22099.599999999999</v>
      </c>
      <c r="H33" s="53">
        <v>23383.363000000001</v>
      </c>
      <c r="I33" s="53">
        <v>175.77600000000001</v>
      </c>
      <c r="J33" s="53">
        <v>203.9</v>
      </c>
      <c r="K33" s="53">
        <v>185.06399999999999</v>
      </c>
      <c r="L33" s="53">
        <v>149.15</v>
      </c>
      <c r="M33" s="53">
        <v>226.9</v>
      </c>
      <c r="N33" s="53">
        <v>3400.85</v>
      </c>
      <c r="O33" s="53"/>
      <c r="P33" s="53"/>
      <c r="Q33" s="161"/>
    </row>
    <row r="34" spans="2:17" ht="18">
      <c r="B34" s="70" t="s">
        <v>80</v>
      </c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>
        <f>'2016'!P35</f>
        <v>6750.2</v>
      </c>
      <c r="P34" s="53">
        <f>'2016'!Q35</f>
        <v>15275.1</v>
      </c>
      <c r="Q34" s="161">
        <f>'2016'!R35</f>
        <v>6338.5524000000023</v>
      </c>
    </row>
    <row r="35" spans="2:17" ht="30" hidden="1">
      <c r="B35" s="67" t="s">
        <v>86</v>
      </c>
      <c r="C35" s="52">
        <v>30</v>
      </c>
      <c r="D35" s="52">
        <v>0</v>
      </c>
      <c r="E35" s="52">
        <v>0</v>
      </c>
      <c r="F35" s="53">
        <v>21654.442999999999</v>
      </c>
      <c r="G35" s="53">
        <v>22099.599999999999</v>
      </c>
      <c r="H35" s="53">
        <v>23383.363000000001</v>
      </c>
      <c r="I35" s="53">
        <v>175.77600000000001</v>
      </c>
      <c r="J35" s="53">
        <v>203.9</v>
      </c>
      <c r="K35" s="53">
        <v>185.06399999999999</v>
      </c>
      <c r="L35" s="53">
        <v>149.15</v>
      </c>
      <c r="M35" s="53">
        <v>226.9</v>
      </c>
      <c r="N35" s="53">
        <v>3400.85</v>
      </c>
      <c r="O35" s="53"/>
      <c r="P35" s="53"/>
      <c r="Q35" s="161"/>
    </row>
    <row r="36" spans="2:17" ht="18" hidden="1">
      <c r="B36" s="67" t="s">
        <v>88</v>
      </c>
      <c r="C36" s="52">
        <v>90</v>
      </c>
      <c r="D36" s="52">
        <v>80</v>
      </c>
      <c r="E36" s="52">
        <v>50</v>
      </c>
      <c r="F36" s="53">
        <v>10987.71</v>
      </c>
      <c r="G36" s="53">
        <v>2114.6999999999998</v>
      </c>
      <c r="H36" s="53">
        <v>3021.3510000000001</v>
      </c>
      <c r="I36" s="53">
        <v>112.488</v>
      </c>
      <c r="J36" s="53">
        <v>159.69999999999999</v>
      </c>
      <c r="K36" s="53">
        <v>81.521000000000001</v>
      </c>
      <c r="L36" s="53">
        <v>112.488</v>
      </c>
      <c r="M36" s="53">
        <v>159.69999999999999</v>
      </c>
      <c r="N36" s="53">
        <v>81.521000000000001</v>
      </c>
      <c r="O36" s="53"/>
      <c r="P36" s="53"/>
      <c r="Q36" s="161"/>
    </row>
    <row r="37" spans="2:17" ht="18">
      <c r="B37" s="70" t="s">
        <v>81</v>
      </c>
      <c r="C37" s="52"/>
      <c r="D37" s="52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>
        <f>'2016'!P38</f>
        <v>0</v>
      </c>
      <c r="P37" s="53">
        <f>'2016'!Q38</f>
        <v>6000.2</v>
      </c>
      <c r="Q37" s="161">
        <f>'2016'!R38</f>
        <v>980.82250000000022</v>
      </c>
    </row>
    <row r="38" spans="2:17" ht="30" hidden="1">
      <c r="B38" s="67" t="s">
        <v>86</v>
      </c>
      <c r="C38" s="52">
        <v>10</v>
      </c>
      <c r="D38" s="52">
        <v>0</v>
      </c>
      <c r="E38" s="52">
        <v>20</v>
      </c>
      <c r="F38" s="53">
        <v>21654.442999999999</v>
      </c>
      <c r="G38" s="53">
        <v>22099.599999999999</v>
      </c>
      <c r="H38" s="53">
        <v>23383.363000000001</v>
      </c>
      <c r="I38" s="53">
        <v>175.77600000000001</v>
      </c>
      <c r="J38" s="53">
        <v>203.9</v>
      </c>
      <c r="K38" s="53">
        <v>185.06399999999999</v>
      </c>
      <c r="L38" s="53">
        <v>149.15</v>
      </c>
      <c r="M38" s="53">
        <v>226.9</v>
      </c>
      <c r="N38" s="53">
        <v>3400.85</v>
      </c>
      <c r="O38" s="53"/>
      <c r="P38" s="53"/>
      <c r="Q38" s="161"/>
    </row>
    <row r="39" spans="2:17" ht="18">
      <c r="B39" s="70" t="s">
        <v>82</v>
      </c>
      <c r="C39" s="52"/>
      <c r="D39" s="52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>
        <f>'2016'!P40</f>
        <v>0</v>
      </c>
      <c r="P39" s="53">
        <f>'2016'!Q40</f>
        <v>0</v>
      </c>
      <c r="Q39" s="161">
        <f>'2016'!R40</f>
        <v>5973.3828999999996</v>
      </c>
    </row>
    <row r="40" spans="2:17" ht="30" hidden="1">
      <c r="B40" s="67" t="s">
        <v>86</v>
      </c>
      <c r="C40" s="52">
        <v>10</v>
      </c>
      <c r="D40" s="52">
        <v>10</v>
      </c>
      <c r="E40" s="52">
        <v>0</v>
      </c>
      <c r="F40" s="53">
        <v>21654.442999999999</v>
      </c>
      <c r="G40" s="53">
        <v>22099.599999999999</v>
      </c>
      <c r="H40" s="53">
        <v>23383.363000000001</v>
      </c>
      <c r="I40" s="53">
        <v>175.77600000000001</v>
      </c>
      <c r="J40" s="53">
        <v>203.9</v>
      </c>
      <c r="K40" s="53">
        <v>185.06399999999999</v>
      </c>
      <c r="L40" s="53">
        <v>149.15</v>
      </c>
      <c r="M40" s="53">
        <v>226.9</v>
      </c>
      <c r="N40" s="53">
        <v>3400.85</v>
      </c>
      <c r="O40" s="53"/>
      <c r="P40" s="53"/>
      <c r="Q40" s="161"/>
    </row>
    <row r="41" spans="2:17" ht="18">
      <c r="B41" s="70" t="s">
        <v>83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>
        <f>'2016'!P42</f>
        <v>1249.3</v>
      </c>
      <c r="P41" s="53">
        <f>'2016'!Q42</f>
        <v>0</v>
      </c>
      <c r="Q41" s="161">
        <f>'2016'!R42</f>
        <v>3340.2987999999996</v>
      </c>
    </row>
    <row r="42" spans="2:17" ht="30" hidden="1">
      <c r="B42" s="67" t="s">
        <v>87</v>
      </c>
      <c r="C42" s="52">
        <v>70</v>
      </c>
      <c r="D42" s="52">
        <v>40</v>
      </c>
      <c r="E42" s="52">
        <v>50</v>
      </c>
      <c r="F42" s="53">
        <v>3300.9940000000001</v>
      </c>
      <c r="G42" s="53">
        <v>1655</v>
      </c>
      <c r="H42" s="53">
        <v>1230.6420000000001</v>
      </c>
      <c r="I42" s="53">
        <v>205.66300000000001</v>
      </c>
      <c r="J42" s="53">
        <v>227</v>
      </c>
      <c r="K42" s="53">
        <v>160.05199999999999</v>
      </c>
      <c r="L42" s="53">
        <v>0</v>
      </c>
      <c r="M42" s="53">
        <v>0</v>
      </c>
      <c r="N42" s="53">
        <v>0</v>
      </c>
      <c r="O42" s="53"/>
      <c r="P42" s="53"/>
      <c r="Q42" s="161"/>
    </row>
    <row r="43" spans="2:17" ht="18">
      <c r="B43" s="70" t="s">
        <v>84</v>
      </c>
      <c r="C43" s="52"/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>
        <f>'2016'!P44</f>
        <v>601.20000000000005</v>
      </c>
      <c r="P43" s="53">
        <f>'2016'!Q44</f>
        <v>0</v>
      </c>
      <c r="Q43" s="161">
        <f>'2016'!R44</f>
        <v>1389.1777999999997</v>
      </c>
    </row>
    <row r="44" spans="2:17" ht="30" hidden="1">
      <c r="B44" s="67" t="s">
        <v>87</v>
      </c>
      <c r="C44" s="52">
        <v>30</v>
      </c>
      <c r="D44" s="52">
        <v>20</v>
      </c>
      <c r="E44" s="52">
        <v>50</v>
      </c>
      <c r="F44" s="53">
        <v>3300.9940000000001</v>
      </c>
      <c r="G44" s="53">
        <v>1655</v>
      </c>
      <c r="H44" s="53">
        <v>1230.6420000000001</v>
      </c>
      <c r="I44" s="53">
        <v>205.66300000000001</v>
      </c>
      <c r="J44" s="53">
        <v>227</v>
      </c>
      <c r="K44" s="53">
        <v>160.05199999999999</v>
      </c>
      <c r="L44" s="53">
        <v>0</v>
      </c>
      <c r="M44" s="53">
        <v>0</v>
      </c>
      <c r="N44" s="53">
        <v>0</v>
      </c>
      <c r="O44" s="53"/>
      <c r="P44" s="53"/>
      <c r="Q44" s="161"/>
    </row>
    <row r="45" spans="2:17" ht="18">
      <c r="B45" s="70" t="s">
        <v>85</v>
      </c>
      <c r="C45" s="52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>
        <f>'2016'!P46</f>
        <v>0</v>
      </c>
      <c r="P45" s="53">
        <f>'2016'!Q46</f>
        <v>0</v>
      </c>
      <c r="Q45" s="161">
        <f>'2016'!R46</f>
        <v>1731.4166</v>
      </c>
    </row>
    <row r="46" spans="2:17" ht="30" hidden="1">
      <c r="B46" s="67" t="s">
        <v>86</v>
      </c>
      <c r="C46" s="52">
        <v>0</v>
      </c>
      <c r="D46" s="52">
        <v>0</v>
      </c>
      <c r="E46" s="52">
        <v>10</v>
      </c>
      <c r="F46" s="53">
        <v>21654.442999999999</v>
      </c>
      <c r="G46" s="53">
        <v>22099.599999999999</v>
      </c>
      <c r="H46" s="53">
        <v>23383.363000000001</v>
      </c>
      <c r="I46" s="53">
        <v>175.77600000000001</v>
      </c>
      <c r="J46" s="53">
        <v>203.9</v>
      </c>
      <c r="K46" s="53">
        <v>185.06399999999999</v>
      </c>
      <c r="L46" s="53">
        <v>149.15</v>
      </c>
      <c r="M46" s="53">
        <v>226.9</v>
      </c>
      <c r="N46" s="53">
        <v>3400.85</v>
      </c>
      <c r="O46" s="53"/>
      <c r="P46" s="53"/>
      <c r="Q46" s="161"/>
    </row>
    <row r="47" spans="2:17" ht="18" hidden="1">
      <c r="B47" s="67" t="s">
        <v>88</v>
      </c>
      <c r="C47" s="52">
        <v>10</v>
      </c>
      <c r="D47" s="52">
        <v>20</v>
      </c>
      <c r="E47" s="52">
        <v>0</v>
      </c>
      <c r="F47" s="53">
        <v>10987.71</v>
      </c>
      <c r="G47" s="53">
        <v>2114.6999999999998</v>
      </c>
      <c r="H47" s="53">
        <v>3021.3510000000001</v>
      </c>
      <c r="I47" s="53">
        <v>112.488</v>
      </c>
      <c r="J47" s="53">
        <v>159.69999999999999</v>
      </c>
      <c r="K47" s="53">
        <v>81.521000000000001</v>
      </c>
      <c r="L47" s="53">
        <v>112.488</v>
      </c>
      <c r="M47" s="53">
        <v>159.69999999999999</v>
      </c>
      <c r="N47" s="53">
        <v>81.521000000000001</v>
      </c>
      <c r="O47" s="53"/>
      <c r="P47" s="53"/>
      <c r="Q47" s="161"/>
    </row>
    <row r="48" spans="2:17" ht="18">
      <c r="B48" s="70" t="s">
        <v>89</v>
      </c>
      <c r="C48" s="58"/>
      <c r="D48" s="58"/>
      <c r="E48" s="58"/>
      <c r="F48" s="72"/>
      <c r="G48" s="72"/>
      <c r="H48" s="72"/>
      <c r="I48" s="72"/>
      <c r="J48" s="72"/>
      <c r="K48" s="72"/>
      <c r="L48" s="72"/>
      <c r="M48" s="72"/>
      <c r="N48" s="72"/>
      <c r="O48" s="53">
        <v>0</v>
      </c>
      <c r="P48" s="53">
        <v>0</v>
      </c>
      <c r="Q48" s="161">
        <f>'2016'!R49</f>
        <v>121.16079999999999</v>
      </c>
    </row>
    <row r="49" spans="2:17" ht="30" hidden="1">
      <c r="B49" s="67" t="s">
        <v>86</v>
      </c>
      <c r="C49" s="52">
        <v>0</v>
      </c>
      <c r="D49" s="52">
        <v>20</v>
      </c>
      <c r="E49" s="52">
        <v>0</v>
      </c>
      <c r="F49" s="53">
        <v>21654.442999999999</v>
      </c>
      <c r="G49" s="53">
        <v>22099.599999999999</v>
      </c>
      <c r="H49" s="53">
        <v>23383.363000000001</v>
      </c>
      <c r="I49" s="53">
        <v>175.77600000000001</v>
      </c>
      <c r="J49" s="53">
        <v>203.9</v>
      </c>
      <c r="K49" s="53">
        <v>185.06399999999999</v>
      </c>
      <c r="L49" s="53">
        <v>149.15</v>
      </c>
      <c r="M49" s="53">
        <v>226.9</v>
      </c>
      <c r="N49" s="53">
        <v>3400.85</v>
      </c>
      <c r="O49" s="53"/>
      <c r="P49" s="53"/>
      <c r="Q49" s="161"/>
    </row>
    <row r="50" spans="2:17" ht="18">
      <c r="B50" s="70" t="s">
        <v>90</v>
      </c>
      <c r="C50" s="52"/>
      <c r="D50" s="52"/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>
        <v>0</v>
      </c>
      <c r="P50" s="53">
        <v>0</v>
      </c>
      <c r="Q50" s="161">
        <f>'2016'!R51</f>
        <v>163.84819999999999</v>
      </c>
    </row>
    <row r="51" spans="2:17" ht="30" hidden="1">
      <c r="B51" s="67" t="s">
        <v>87</v>
      </c>
      <c r="C51" s="52">
        <v>0</v>
      </c>
      <c r="D51" s="52">
        <v>20</v>
      </c>
      <c r="E51" s="52">
        <v>0</v>
      </c>
      <c r="F51" s="53">
        <v>3300.9940000000001</v>
      </c>
      <c r="G51" s="53">
        <v>1655</v>
      </c>
      <c r="H51" s="53">
        <v>1230.6420000000001</v>
      </c>
      <c r="I51" s="53">
        <v>205.66300000000001</v>
      </c>
      <c r="J51" s="53">
        <v>227</v>
      </c>
      <c r="K51" s="53">
        <v>160.05199999999999</v>
      </c>
      <c r="L51" s="53">
        <v>0</v>
      </c>
      <c r="M51" s="53">
        <v>0</v>
      </c>
      <c r="N51" s="53">
        <v>0</v>
      </c>
      <c r="O51" s="53"/>
      <c r="P51" s="53"/>
      <c r="Q51" s="161"/>
    </row>
    <row r="52" spans="2:17" ht="18">
      <c r="B52" s="70" t="s">
        <v>91</v>
      </c>
      <c r="C52" s="52"/>
      <c r="D52" s="52"/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>
        <v>0</v>
      </c>
      <c r="P52" s="53">
        <v>0</v>
      </c>
      <c r="Q52" s="161">
        <f>'2016'!R53</f>
        <v>81.924099999999996</v>
      </c>
    </row>
    <row r="53" spans="2:17" ht="30" hidden="1">
      <c r="B53" s="67" t="s">
        <v>87</v>
      </c>
      <c r="C53" s="52">
        <v>0</v>
      </c>
      <c r="D53" s="52">
        <v>10</v>
      </c>
      <c r="E53" s="52">
        <v>0</v>
      </c>
      <c r="F53" s="53">
        <v>3300.9940000000001</v>
      </c>
      <c r="G53" s="53">
        <v>1655</v>
      </c>
      <c r="H53" s="53">
        <v>1230.6420000000001</v>
      </c>
      <c r="I53" s="53">
        <v>205.66300000000001</v>
      </c>
      <c r="J53" s="53">
        <v>227</v>
      </c>
      <c r="K53" s="53">
        <v>160.05199999999999</v>
      </c>
      <c r="L53" s="53">
        <v>0</v>
      </c>
      <c r="M53" s="53">
        <v>0</v>
      </c>
      <c r="N53" s="53">
        <v>0</v>
      </c>
      <c r="O53" s="53"/>
      <c r="P53" s="53"/>
      <c r="Q53" s="161"/>
    </row>
    <row r="54" spans="2:17" ht="18">
      <c r="B54" s="70" t="s">
        <v>92</v>
      </c>
      <c r="C54" s="52"/>
      <c r="D54" s="52"/>
      <c r="E54" s="52"/>
      <c r="F54" s="53"/>
      <c r="G54" s="53"/>
      <c r="H54" s="53"/>
      <c r="I54" s="53"/>
      <c r="J54" s="53"/>
      <c r="K54" s="53"/>
      <c r="L54" s="53"/>
      <c r="M54" s="53"/>
      <c r="N54" s="53"/>
      <c r="O54" s="53">
        <v>0</v>
      </c>
      <c r="P54" s="53">
        <v>0</v>
      </c>
      <c r="Q54" s="161">
        <f>'2016'!R55</f>
        <v>81.924099999999996</v>
      </c>
    </row>
    <row r="55" spans="2:17" ht="30" hidden="1">
      <c r="B55" s="67" t="s">
        <v>87</v>
      </c>
      <c r="C55" s="52">
        <v>0</v>
      </c>
      <c r="D55" s="52">
        <v>10</v>
      </c>
      <c r="E55" s="52">
        <v>0</v>
      </c>
      <c r="F55" s="53">
        <v>3300.9940000000001</v>
      </c>
      <c r="G55" s="53">
        <v>1655</v>
      </c>
      <c r="H55" s="53">
        <v>1230.6420000000001</v>
      </c>
      <c r="I55" s="53">
        <v>205.66300000000001</v>
      </c>
      <c r="J55" s="53">
        <v>227</v>
      </c>
      <c r="K55" s="53">
        <v>160.05199999999999</v>
      </c>
      <c r="L55" s="53">
        <v>0</v>
      </c>
      <c r="M55" s="53">
        <v>0</v>
      </c>
      <c r="N55" s="53">
        <v>0</v>
      </c>
      <c r="O55" s="53"/>
      <c r="P55" s="53"/>
      <c r="Q55" s="161"/>
    </row>
    <row r="56" spans="2:17" ht="18">
      <c r="B56" s="70" t="s">
        <v>93</v>
      </c>
      <c r="C56" s="58"/>
      <c r="D56" s="58"/>
      <c r="E56" s="58"/>
      <c r="F56" s="72"/>
      <c r="G56" s="72"/>
      <c r="H56" s="72"/>
      <c r="I56" s="72"/>
      <c r="J56" s="72"/>
      <c r="K56" s="72"/>
      <c r="L56" s="72"/>
      <c r="M56" s="72"/>
      <c r="N56" s="72"/>
      <c r="O56" s="53">
        <v>0</v>
      </c>
      <c r="P56" s="53">
        <v>0</v>
      </c>
      <c r="Q56" s="161">
        <f>'2016'!R57</f>
        <v>1068.22</v>
      </c>
    </row>
    <row r="57" spans="2:17" ht="30" hidden="1">
      <c r="B57" s="67" t="s">
        <v>86</v>
      </c>
      <c r="C57" s="52">
        <v>0</v>
      </c>
      <c r="D57" s="52">
        <v>0</v>
      </c>
      <c r="E57" s="52">
        <v>20</v>
      </c>
      <c r="F57" s="53">
        <v>21654.442999999999</v>
      </c>
      <c r="G57" s="53">
        <v>22099.599999999999</v>
      </c>
      <c r="H57" s="53">
        <v>23383.363000000001</v>
      </c>
      <c r="I57" s="53">
        <v>175.77600000000001</v>
      </c>
      <c r="J57" s="53">
        <v>203.9</v>
      </c>
      <c r="K57" s="53">
        <v>185.06399999999999</v>
      </c>
      <c r="L57" s="53">
        <v>149.15</v>
      </c>
      <c r="M57" s="53">
        <v>226.9</v>
      </c>
      <c r="N57" s="53">
        <v>3400.85</v>
      </c>
      <c r="O57" s="53"/>
      <c r="P57" s="53"/>
      <c r="Q57" s="161"/>
    </row>
    <row r="58" spans="2:17" ht="18">
      <c r="B58" s="70" t="s">
        <v>94</v>
      </c>
      <c r="C58" s="58"/>
      <c r="D58" s="58"/>
      <c r="E58" s="58"/>
      <c r="F58" s="72"/>
      <c r="G58" s="72"/>
      <c r="H58" s="72"/>
      <c r="I58" s="72"/>
      <c r="J58" s="72"/>
      <c r="K58" s="72"/>
      <c r="L58" s="72"/>
      <c r="M58" s="72"/>
      <c r="N58" s="72"/>
      <c r="O58" s="53">
        <v>0</v>
      </c>
      <c r="P58" s="53">
        <v>0</v>
      </c>
      <c r="Q58" s="161">
        <f>'2016'!R59</f>
        <v>534.11</v>
      </c>
    </row>
    <row r="59" spans="2:17" ht="30" hidden="1">
      <c r="B59" s="67" t="s">
        <v>86</v>
      </c>
      <c r="C59" s="52">
        <v>0</v>
      </c>
      <c r="D59" s="52">
        <v>0</v>
      </c>
      <c r="E59" s="52">
        <v>10</v>
      </c>
      <c r="F59" s="53">
        <v>21654.442999999999</v>
      </c>
      <c r="G59" s="53">
        <v>22099.599999999999</v>
      </c>
      <c r="H59" s="53">
        <v>23383.363000000001</v>
      </c>
      <c r="I59" s="53">
        <v>175.77600000000001</v>
      </c>
      <c r="J59" s="53">
        <v>203.9</v>
      </c>
      <c r="K59" s="53">
        <v>185.06399999999999</v>
      </c>
      <c r="L59" s="53">
        <v>149.15</v>
      </c>
      <c r="M59" s="53">
        <v>226.9</v>
      </c>
      <c r="N59" s="53">
        <v>3400.85</v>
      </c>
      <c r="O59" s="53"/>
      <c r="P59" s="53"/>
      <c r="Q59" s="162"/>
    </row>
    <row r="60" spans="2:17" ht="18.600000000000001" thickBot="1">
      <c r="B60" s="70" t="s">
        <v>95</v>
      </c>
      <c r="C60" s="58"/>
      <c r="D60" s="58"/>
      <c r="E60" s="58"/>
      <c r="F60" s="72"/>
      <c r="G60" s="72"/>
      <c r="H60" s="72"/>
      <c r="I60" s="72"/>
      <c r="J60" s="72"/>
      <c r="K60" s="72"/>
      <c r="L60" s="72"/>
      <c r="M60" s="72"/>
      <c r="N60" s="72"/>
      <c r="O60" s="53">
        <v>0</v>
      </c>
      <c r="P60" s="53">
        <v>0</v>
      </c>
      <c r="Q60" s="163">
        <f>'2016'!R61</f>
        <v>163.2165</v>
      </c>
    </row>
    <row r="61" spans="2:17" ht="18.600000000000001" hidden="1" thickBot="1">
      <c r="B61" s="71" t="s">
        <v>88</v>
      </c>
      <c r="C61" s="63">
        <v>0</v>
      </c>
      <c r="D61" s="63">
        <v>0</v>
      </c>
      <c r="E61" s="63">
        <v>50</v>
      </c>
      <c r="F61" s="80">
        <v>10987.71</v>
      </c>
      <c r="G61" s="80">
        <v>2114.6999999999998</v>
      </c>
      <c r="H61" s="80">
        <v>3021.3510000000001</v>
      </c>
      <c r="I61" s="80">
        <v>112.488</v>
      </c>
      <c r="J61" s="80">
        <v>159.69999999999999</v>
      </c>
      <c r="K61" s="80">
        <v>81.521000000000001</v>
      </c>
      <c r="L61" s="80">
        <v>112.488</v>
      </c>
      <c r="M61" s="80">
        <v>159.69999999999999</v>
      </c>
      <c r="N61" s="80">
        <v>81.521000000000001</v>
      </c>
      <c r="O61" s="80"/>
      <c r="P61" s="80"/>
      <c r="Q61" s="254"/>
    </row>
    <row r="62" spans="2:17" ht="21" thickBot="1">
      <c r="B62" s="84" t="s">
        <v>96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2">
        <f>O63</f>
        <v>0</v>
      </c>
      <c r="P62" s="92">
        <f>P63</f>
        <v>5233.7</v>
      </c>
      <c r="Q62" s="255">
        <f>Q63</f>
        <v>7159.1299999999983</v>
      </c>
    </row>
    <row r="63" spans="2:17" ht="18.600000000000001" thickBot="1">
      <c r="B63" s="83" t="s">
        <v>97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81">
        <f>'2016'!P64</f>
        <v>0</v>
      </c>
      <c r="P63" s="81">
        <f>'2016'!Q64</f>
        <v>5233.7</v>
      </c>
      <c r="Q63" s="161">
        <f>'2016'!R64</f>
        <v>7159.1299999999983</v>
      </c>
    </row>
    <row r="64" spans="2:17" ht="18.600000000000001" hidden="1" thickBot="1">
      <c r="B64" s="67" t="s">
        <v>98</v>
      </c>
      <c r="C64" s="52">
        <v>100</v>
      </c>
      <c r="D64" s="52">
        <v>100</v>
      </c>
      <c r="E64" s="52">
        <v>100</v>
      </c>
      <c r="F64" s="60">
        <v>276</v>
      </c>
      <c r="G64" s="60">
        <v>114.3</v>
      </c>
      <c r="H64" s="60">
        <v>105</v>
      </c>
      <c r="I64" s="60">
        <v>4401</v>
      </c>
      <c r="J64" s="60">
        <v>3320</v>
      </c>
      <c r="K64" s="60">
        <v>4395.8</v>
      </c>
      <c r="L64" s="53">
        <v>0</v>
      </c>
      <c r="M64" s="53">
        <v>0</v>
      </c>
      <c r="N64" s="53">
        <v>0</v>
      </c>
      <c r="O64" s="53"/>
      <c r="P64" s="53"/>
      <c r="Q64" s="162"/>
    </row>
    <row r="65" spans="2:17" ht="18.600000000000001" hidden="1" thickBot="1">
      <c r="B65" s="71" t="s">
        <v>99</v>
      </c>
      <c r="C65" s="63">
        <v>0</v>
      </c>
      <c r="D65" s="63">
        <v>10</v>
      </c>
      <c r="E65" s="63">
        <v>0</v>
      </c>
      <c r="F65" s="93">
        <v>1682.5</v>
      </c>
      <c r="G65" s="93">
        <v>3080.4</v>
      </c>
      <c r="H65" s="93">
        <v>1693</v>
      </c>
      <c r="I65" s="93">
        <v>1218</v>
      </c>
      <c r="J65" s="93">
        <v>2451.6</v>
      </c>
      <c r="K65" s="93">
        <v>1360.6</v>
      </c>
      <c r="L65" s="80">
        <v>0</v>
      </c>
      <c r="M65" s="80">
        <v>0</v>
      </c>
      <c r="N65" s="80">
        <v>0</v>
      </c>
      <c r="O65" s="80"/>
      <c r="P65" s="80"/>
      <c r="Q65" s="254"/>
    </row>
    <row r="66" spans="2:17" ht="21" thickBot="1">
      <c r="B66" s="84" t="s">
        <v>100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2">
        <f>SUM(O67:O73)</f>
        <v>2612</v>
      </c>
      <c r="P66" s="92">
        <f>SUM(P67:P73)</f>
        <v>3230.6</v>
      </c>
      <c r="Q66" s="255">
        <f>SUM(Q67:Q73)</f>
        <v>1214.569</v>
      </c>
    </row>
    <row r="67" spans="2:17" ht="18">
      <c r="B67" s="83" t="s">
        <v>101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81">
        <f>'2016'!P68</f>
        <v>0</v>
      </c>
      <c r="P67" s="81">
        <f>'2016'!Q68</f>
        <v>1249.5</v>
      </c>
      <c r="Q67" s="163">
        <v>0</v>
      </c>
    </row>
    <row r="68" spans="2:17" ht="18" hidden="1">
      <c r="B68" s="73" t="s">
        <v>104</v>
      </c>
      <c r="C68" s="52">
        <v>100</v>
      </c>
      <c r="D68" s="52">
        <v>50</v>
      </c>
      <c r="E68" s="52">
        <v>100</v>
      </c>
      <c r="F68" s="60">
        <v>30.9</v>
      </c>
      <c r="G68" s="60">
        <v>0</v>
      </c>
      <c r="H68" s="60">
        <v>0</v>
      </c>
      <c r="I68" s="60">
        <v>967.1</v>
      </c>
      <c r="J68" s="60">
        <v>0</v>
      </c>
      <c r="K68" s="60">
        <v>1470</v>
      </c>
      <c r="L68" s="61">
        <v>0</v>
      </c>
      <c r="M68" s="61">
        <v>0</v>
      </c>
      <c r="N68" s="61">
        <v>0</v>
      </c>
      <c r="O68" s="53"/>
      <c r="P68" s="53"/>
      <c r="Q68" s="162"/>
    </row>
    <row r="69" spans="2:17" ht="18" hidden="1">
      <c r="B69" s="73" t="s">
        <v>106</v>
      </c>
      <c r="C69" s="52">
        <v>100</v>
      </c>
      <c r="D69" s="52">
        <v>70</v>
      </c>
      <c r="E69" s="52">
        <v>100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53"/>
      <c r="P69" s="53"/>
      <c r="Q69" s="162"/>
    </row>
    <row r="70" spans="2:17" ht="18">
      <c r="B70" s="70" t="s">
        <v>102</v>
      </c>
      <c r="C70" s="52"/>
      <c r="D70" s="52"/>
      <c r="E70" s="52"/>
      <c r="F70" s="61"/>
      <c r="G70" s="61"/>
      <c r="H70" s="61"/>
      <c r="I70" s="61"/>
      <c r="J70" s="61"/>
      <c r="K70" s="61"/>
      <c r="L70" s="61"/>
      <c r="M70" s="61"/>
      <c r="N70" s="61"/>
      <c r="O70" s="53">
        <f>'2016'!P71</f>
        <v>0</v>
      </c>
      <c r="P70" s="53">
        <f>'2016'!Q71</f>
        <v>1211</v>
      </c>
      <c r="Q70" s="163">
        <v>0</v>
      </c>
    </row>
    <row r="71" spans="2:17" ht="18" hidden="1">
      <c r="B71" s="73" t="s">
        <v>104</v>
      </c>
      <c r="C71" s="52">
        <v>0</v>
      </c>
      <c r="D71" s="52">
        <v>50</v>
      </c>
      <c r="E71" s="52">
        <v>0</v>
      </c>
      <c r="F71" s="60">
        <v>30.9</v>
      </c>
      <c r="G71" s="61">
        <v>0</v>
      </c>
      <c r="H71" s="61">
        <v>0</v>
      </c>
      <c r="I71" s="60">
        <v>967.1</v>
      </c>
      <c r="J71" s="61">
        <v>0</v>
      </c>
      <c r="K71" s="60">
        <v>1470</v>
      </c>
      <c r="L71" s="61">
        <v>0</v>
      </c>
      <c r="M71" s="61">
        <v>0</v>
      </c>
      <c r="N71" s="61">
        <v>0</v>
      </c>
      <c r="O71" s="53"/>
      <c r="P71" s="53"/>
      <c r="Q71" s="162"/>
    </row>
    <row r="72" spans="2:17" ht="18" hidden="1">
      <c r="B72" s="73" t="s">
        <v>106</v>
      </c>
      <c r="C72" s="52">
        <v>0</v>
      </c>
      <c r="D72" s="52">
        <v>30</v>
      </c>
      <c r="E72" s="52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53"/>
      <c r="P72" s="53"/>
      <c r="Q72" s="162"/>
    </row>
    <row r="73" spans="2:17" ht="18.600000000000001" thickBot="1">
      <c r="B73" s="70" t="s">
        <v>103</v>
      </c>
      <c r="C73" s="52"/>
      <c r="D73" s="52"/>
      <c r="E73" s="52"/>
      <c r="F73" s="61"/>
      <c r="G73" s="61"/>
      <c r="H73" s="61"/>
      <c r="I73" s="61"/>
      <c r="J73" s="61"/>
      <c r="K73" s="61"/>
      <c r="L73" s="61"/>
      <c r="M73" s="61"/>
      <c r="N73" s="61"/>
      <c r="O73" s="53">
        <f>'2016'!P74</f>
        <v>2612</v>
      </c>
      <c r="P73" s="53">
        <f>'2016'!Q74</f>
        <v>770.1</v>
      </c>
      <c r="Q73" s="163">
        <f>'2016'!R74</f>
        <v>1214.569</v>
      </c>
    </row>
    <row r="74" spans="2:17" ht="18.600000000000001" hidden="1" thickBot="1">
      <c r="B74" s="73" t="s">
        <v>105</v>
      </c>
      <c r="C74" s="52">
        <v>100</v>
      </c>
      <c r="D74" s="52">
        <v>100</v>
      </c>
      <c r="E74" s="52">
        <v>100</v>
      </c>
      <c r="F74" s="61">
        <v>0</v>
      </c>
      <c r="G74" s="61">
        <v>0</v>
      </c>
      <c r="H74" s="61">
        <v>0</v>
      </c>
      <c r="I74" s="60">
        <v>850</v>
      </c>
      <c r="J74" s="60">
        <v>2000</v>
      </c>
      <c r="K74" s="60">
        <v>910</v>
      </c>
      <c r="L74" s="61">
        <v>0</v>
      </c>
      <c r="M74" s="61">
        <v>0</v>
      </c>
      <c r="N74" s="61">
        <v>0</v>
      </c>
      <c r="O74" s="53"/>
      <c r="P74" s="53"/>
      <c r="Q74" s="162"/>
    </row>
    <row r="75" spans="2:17" ht="18.600000000000001" hidden="1" thickBot="1">
      <c r="B75" s="96" t="s">
        <v>107</v>
      </c>
      <c r="C75" s="63">
        <v>100</v>
      </c>
      <c r="D75" s="63">
        <v>100</v>
      </c>
      <c r="E75" s="63">
        <v>100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80"/>
      <c r="P75" s="80"/>
      <c r="Q75" s="254"/>
    </row>
    <row r="76" spans="2:17" ht="21" thickBot="1">
      <c r="B76" s="84" t="s">
        <v>108</v>
      </c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2">
        <f>O77</f>
        <v>0</v>
      </c>
      <c r="P76" s="92">
        <f>P77</f>
        <v>7244.1</v>
      </c>
      <c r="Q76" s="255">
        <f>Q77</f>
        <v>0</v>
      </c>
    </row>
    <row r="77" spans="2:17" ht="18.600000000000001" thickBot="1">
      <c r="B77" s="83" t="s">
        <v>109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81">
        <f>'2016'!P78</f>
        <v>0</v>
      </c>
      <c r="P77" s="81">
        <f>'2016'!Q78</f>
        <v>7244.1</v>
      </c>
      <c r="Q77" s="89">
        <v>0</v>
      </c>
    </row>
    <row r="78" spans="2:17" ht="30.6" hidden="1" thickBot="1">
      <c r="B78" s="67" t="s">
        <v>110</v>
      </c>
      <c r="C78" s="52">
        <v>100</v>
      </c>
      <c r="D78" s="52">
        <v>100</v>
      </c>
      <c r="E78" s="52">
        <v>100</v>
      </c>
      <c r="F78" s="60">
        <v>2285.9</v>
      </c>
      <c r="G78" s="60">
        <v>2641.7</v>
      </c>
      <c r="H78" s="74">
        <v>1992.6</v>
      </c>
      <c r="I78" s="60">
        <v>58.29</v>
      </c>
      <c r="J78" s="60">
        <v>41.2</v>
      </c>
      <c r="K78" s="74">
        <v>77</v>
      </c>
      <c r="L78" s="60">
        <v>35.130000000000003</v>
      </c>
      <c r="M78" s="60">
        <v>41.8</v>
      </c>
      <c r="N78" s="74">
        <v>70.430000000000007</v>
      </c>
      <c r="O78" s="53"/>
      <c r="P78" s="53"/>
      <c r="Q78" s="87"/>
    </row>
    <row r="79" spans="2:17" ht="21" thickBot="1">
      <c r="B79" s="84" t="s">
        <v>111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2">
        <f>O80</f>
        <v>0</v>
      </c>
      <c r="P79" s="92">
        <f>P80</f>
        <v>10983</v>
      </c>
      <c r="Q79" s="92">
        <f>Q80</f>
        <v>928.86999999999898</v>
      </c>
    </row>
    <row r="80" spans="2:17" ht="18.600000000000001" thickBot="1">
      <c r="B80" s="90" t="s">
        <v>112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6">
        <f>'2016'!P81</f>
        <v>0</v>
      </c>
      <c r="P80" s="76">
        <f>'2016'!Q81</f>
        <v>10983</v>
      </c>
      <c r="Q80" s="89">
        <f>'2016'!R81</f>
        <v>928.86999999999898</v>
      </c>
    </row>
    <row r="81" spans="2:17" ht="18" hidden="1">
      <c r="B81" s="102" t="s">
        <v>99</v>
      </c>
      <c r="C81" s="103">
        <v>100</v>
      </c>
      <c r="D81" s="103">
        <v>90</v>
      </c>
      <c r="E81" s="103">
        <v>0</v>
      </c>
      <c r="F81" s="104">
        <v>1682.5</v>
      </c>
      <c r="G81" s="104">
        <v>3080.4</v>
      </c>
      <c r="H81" s="104">
        <v>1693</v>
      </c>
      <c r="I81" s="104">
        <v>1218</v>
      </c>
      <c r="J81" s="104">
        <v>2451.6</v>
      </c>
      <c r="K81" s="104">
        <v>1360.6</v>
      </c>
      <c r="L81" s="104">
        <v>0</v>
      </c>
      <c r="M81" s="104">
        <v>0</v>
      </c>
      <c r="N81" s="104">
        <v>0</v>
      </c>
      <c r="O81" s="104"/>
      <c r="P81" s="104"/>
      <c r="Q81" s="156"/>
    </row>
    <row r="82" spans="2:17" ht="20.399999999999999">
      <c r="B82" s="157" t="s">
        <v>116</v>
      </c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8">
        <f>O7+O14+O31++O62+O66+O76+O79</f>
        <v>238974.7</v>
      </c>
      <c r="P82" s="158">
        <f>P7+P14+P31++P62+P66+P76+P79</f>
        <v>296862.69999999995</v>
      </c>
      <c r="Q82" s="158">
        <f>Q7+Q14+Q31++Q62+Q66+Q76+Q79</f>
        <v>107047.77459999999</v>
      </c>
    </row>
  </sheetData>
  <mergeCells count="20">
    <mergeCell ref="B3:B6"/>
    <mergeCell ref="C3:E5"/>
    <mergeCell ref="F3:N3"/>
    <mergeCell ref="I4:K4"/>
    <mergeCell ref="L4:N4"/>
    <mergeCell ref="F5:F6"/>
    <mergeCell ref="N5:N6"/>
    <mergeCell ref="G5:G6"/>
    <mergeCell ref="L5:L6"/>
    <mergeCell ref="M5:M6"/>
    <mergeCell ref="B1:Q1"/>
    <mergeCell ref="B2:Q2"/>
    <mergeCell ref="O3:O6"/>
    <mergeCell ref="P3:P6"/>
    <mergeCell ref="H5:H6"/>
    <mergeCell ref="I5:I6"/>
    <mergeCell ref="J5:J6"/>
    <mergeCell ref="K5:K6"/>
    <mergeCell ref="Q3:Q6"/>
    <mergeCell ref="F4:H4"/>
  </mergeCells>
  <pageMargins left="0.35" right="0.2" top="0.33" bottom="0.28000000000000003" header="0.18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33" sqref="B33"/>
    </sheetView>
  </sheetViews>
  <sheetFormatPr defaultColWidth="9.109375" defaultRowHeight="15"/>
  <cols>
    <col min="1" max="1" width="2.109375" style="51" customWidth="1"/>
    <col min="2" max="2" width="33.109375" style="51" customWidth="1"/>
    <col min="3" max="3" width="5.5546875" style="51" hidden="1" customWidth="1"/>
    <col min="4" max="4" width="6.44140625" style="51" hidden="1" customWidth="1"/>
    <col min="5" max="5" width="7.44140625" style="51" hidden="1" customWidth="1"/>
    <col min="6" max="8" width="9.33203125" style="51" hidden="1" customWidth="1"/>
    <col min="9" max="9" width="10.5546875" style="51" hidden="1" customWidth="1"/>
    <col min="10" max="11" width="10" style="51" hidden="1" customWidth="1"/>
    <col min="12" max="12" width="9.33203125" style="51" hidden="1" customWidth="1"/>
    <col min="13" max="14" width="9.88671875" style="51" hidden="1" customWidth="1"/>
    <col min="15" max="15" width="20.6640625" style="51" customWidth="1"/>
    <col min="16" max="16" width="19.5546875" style="51" customWidth="1"/>
    <col min="17" max="17" width="18.109375" style="77" customWidth="1"/>
    <col min="18" max="16384" width="9.109375" style="51"/>
  </cols>
  <sheetData>
    <row r="1" spans="1:17" ht="17.399999999999999">
      <c r="B1" s="1020" t="s">
        <v>18</v>
      </c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</row>
    <row r="2" spans="1:17" ht="56.25" customHeight="1">
      <c r="B2" s="1021" t="s">
        <v>126</v>
      </c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</row>
    <row r="3" spans="1:17" ht="11.25" customHeight="1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15" customHeight="1" thickBot="1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 t="s">
        <v>125</v>
      </c>
    </row>
    <row r="5" spans="1:17" ht="21" customHeight="1">
      <c r="A5" s="1034"/>
      <c r="B5" s="1031" t="s">
        <v>67</v>
      </c>
      <c r="C5" s="1022" t="s">
        <v>62</v>
      </c>
      <c r="D5" s="1022"/>
      <c r="E5" s="1022"/>
      <c r="F5" s="1022" t="s">
        <v>64</v>
      </c>
      <c r="G5" s="1022"/>
      <c r="H5" s="1022"/>
      <c r="I5" s="1022"/>
      <c r="J5" s="1022"/>
      <c r="K5" s="1022"/>
      <c r="L5" s="1022"/>
      <c r="M5" s="1022"/>
      <c r="N5" s="1022"/>
      <c r="O5" s="1022" t="s">
        <v>121</v>
      </c>
      <c r="P5" s="1022" t="s">
        <v>122</v>
      </c>
      <c r="Q5" s="1025" t="s">
        <v>123</v>
      </c>
    </row>
    <row r="6" spans="1:17" ht="12.75" customHeight="1">
      <c r="A6" s="1035"/>
      <c r="B6" s="1032"/>
      <c r="C6" s="1023"/>
      <c r="D6" s="1023"/>
      <c r="E6" s="1023"/>
      <c r="F6" s="1023" t="s">
        <v>63</v>
      </c>
      <c r="G6" s="1023"/>
      <c r="H6" s="1023"/>
      <c r="I6" s="1023" t="s">
        <v>65</v>
      </c>
      <c r="J6" s="1023"/>
      <c r="K6" s="1023"/>
      <c r="L6" s="1023" t="s">
        <v>66</v>
      </c>
      <c r="M6" s="1023"/>
      <c r="N6" s="1023"/>
      <c r="O6" s="1023"/>
      <c r="P6" s="1023"/>
      <c r="Q6" s="1026"/>
    </row>
    <row r="7" spans="1:17" ht="20.25" customHeight="1">
      <c r="A7" s="1035"/>
      <c r="B7" s="1032"/>
      <c r="C7" s="1023"/>
      <c r="D7" s="1023"/>
      <c r="E7" s="1023"/>
      <c r="F7" s="1023" t="s">
        <v>68</v>
      </c>
      <c r="G7" s="1023" t="s">
        <v>69</v>
      </c>
      <c r="H7" s="1023" t="s">
        <v>70</v>
      </c>
      <c r="I7" s="1023" t="s">
        <v>68</v>
      </c>
      <c r="J7" s="1023" t="s">
        <v>69</v>
      </c>
      <c r="K7" s="1023" t="s">
        <v>70</v>
      </c>
      <c r="L7" s="1023" t="s">
        <v>68</v>
      </c>
      <c r="M7" s="1023" t="s">
        <v>69</v>
      </c>
      <c r="N7" s="1023" t="s">
        <v>70</v>
      </c>
      <c r="O7" s="1023"/>
      <c r="P7" s="1023"/>
      <c r="Q7" s="1026"/>
    </row>
    <row r="8" spans="1:17" ht="29.25" customHeight="1" thickBot="1">
      <c r="A8" s="1036"/>
      <c r="B8" s="1033"/>
      <c r="C8" s="91" t="s">
        <v>59</v>
      </c>
      <c r="D8" s="91" t="s">
        <v>60</v>
      </c>
      <c r="E8" s="91" t="s">
        <v>61</v>
      </c>
      <c r="F8" s="1024"/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1027"/>
    </row>
    <row r="9" spans="1:17" ht="18.600000000000001" hidden="1" thickBot="1">
      <c r="A9" s="172"/>
      <c r="B9" s="164" t="s">
        <v>49</v>
      </c>
      <c r="C9" s="55">
        <v>100</v>
      </c>
      <c r="D9" s="55">
        <v>100</v>
      </c>
      <c r="E9" s="55">
        <v>100</v>
      </c>
      <c r="F9" s="56">
        <v>113.8</v>
      </c>
      <c r="G9" s="56">
        <v>73.7</v>
      </c>
      <c r="H9" s="56">
        <v>83.5</v>
      </c>
      <c r="I9" s="56">
        <v>7325.1</v>
      </c>
      <c r="J9" s="56">
        <v>7172.2</v>
      </c>
      <c r="K9" s="56">
        <v>6093.7</v>
      </c>
      <c r="L9" s="56">
        <v>4.8</v>
      </c>
      <c r="M9" s="56">
        <v>14.7</v>
      </c>
      <c r="N9" s="56">
        <v>23.3</v>
      </c>
      <c r="O9" s="57"/>
      <c r="P9" s="57"/>
      <c r="Q9" s="87"/>
    </row>
    <row r="10" spans="1:17" ht="18" hidden="1" customHeight="1">
      <c r="A10" s="172"/>
      <c r="B10" s="165" t="s">
        <v>50</v>
      </c>
      <c r="C10" s="159">
        <v>100</v>
      </c>
      <c r="D10" s="159">
        <v>100</v>
      </c>
      <c r="E10" s="159">
        <v>100</v>
      </c>
      <c r="F10" s="60">
        <v>12.8</v>
      </c>
      <c r="G10" s="60">
        <v>11.6</v>
      </c>
      <c r="H10" s="60">
        <v>11.5</v>
      </c>
      <c r="I10" s="60">
        <v>194.3</v>
      </c>
      <c r="J10" s="60">
        <v>175.8</v>
      </c>
      <c r="K10" s="60">
        <v>112.2</v>
      </c>
      <c r="L10" s="60">
        <v>84</v>
      </c>
      <c r="M10" s="60">
        <v>15.3</v>
      </c>
      <c r="N10" s="60">
        <v>10.7</v>
      </c>
      <c r="O10" s="57"/>
      <c r="P10" s="57"/>
      <c r="Q10" s="87"/>
    </row>
    <row r="11" spans="1:17" ht="13.5" hidden="1" customHeight="1">
      <c r="A11" s="172"/>
      <c r="B11" s="165" t="s">
        <v>51</v>
      </c>
      <c r="C11" s="159">
        <v>100</v>
      </c>
      <c r="D11" s="159">
        <v>100</v>
      </c>
      <c r="E11" s="159">
        <v>100</v>
      </c>
      <c r="F11" s="61">
        <v>0</v>
      </c>
      <c r="G11" s="61">
        <v>0</v>
      </c>
      <c r="H11" s="61">
        <v>0</v>
      </c>
      <c r="I11" s="60">
        <v>180.7</v>
      </c>
      <c r="J11" s="60">
        <v>154.6</v>
      </c>
      <c r="K11" s="60">
        <v>89.8</v>
      </c>
      <c r="L11" s="60">
        <v>2.1</v>
      </c>
      <c r="M11" s="60">
        <v>3.7</v>
      </c>
      <c r="N11" s="60">
        <v>0.9</v>
      </c>
      <c r="O11" s="57"/>
      <c r="P11" s="57"/>
      <c r="Q11" s="87"/>
    </row>
    <row r="12" spans="1:17" ht="21" hidden="1" customHeight="1">
      <c r="A12" s="172"/>
      <c r="B12" s="165" t="s">
        <v>52</v>
      </c>
      <c r="C12" s="159">
        <v>100</v>
      </c>
      <c r="D12" s="159">
        <v>100</v>
      </c>
      <c r="E12" s="159">
        <v>100</v>
      </c>
      <c r="F12" s="60">
        <v>104.1</v>
      </c>
      <c r="G12" s="60">
        <v>91.5</v>
      </c>
      <c r="H12" s="60">
        <v>147.1</v>
      </c>
      <c r="I12" s="60">
        <v>1350.7</v>
      </c>
      <c r="J12" s="60">
        <v>1388.2</v>
      </c>
      <c r="K12" s="60">
        <v>1523.8</v>
      </c>
      <c r="L12" s="60">
        <v>4761.6000000000004</v>
      </c>
      <c r="M12" s="60">
        <v>5184</v>
      </c>
      <c r="N12" s="60">
        <v>6290.4</v>
      </c>
      <c r="O12" s="57"/>
      <c r="P12" s="57"/>
      <c r="Q12" s="87"/>
    </row>
    <row r="13" spans="1:17" ht="14.25" hidden="1" customHeight="1">
      <c r="A13" s="172"/>
      <c r="B13" s="165" t="s">
        <v>53</v>
      </c>
      <c r="C13" s="159">
        <v>100</v>
      </c>
      <c r="D13" s="159">
        <v>100</v>
      </c>
      <c r="E13" s="159">
        <v>100</v>
      </c>
      <c r="F13" s="60">
        <v>309.60000000000002</v>
      </c>
      <c r="G13" s="60">
        <v>403.7</v>
      </c>
      <c r="H13" s="60">
        <v>330.72</v>
      </c>
      <c r="I13" s="60">
        <v>4965.7</v>
      </c>
      <c r="J13" s="60">
        <v>10037.799999999999</v>
      </c>
      <c r="K13" s="60">
        <v>6084.2</v>
      </c>
      <c r="L13" s="60">
        <v>5000</v>
      </c>
      <c r="M13" s="60">
        <v>12041.1</v>
      </c>
      <c r="N13" s="60">
        <v>12157.4</v>
      </c>
      <c r="O13" s="53"/>
      <c r="P13" s="53"/>
      <c r="Q13" s="87"/>
    </row>
    <row r="14" spans="1:17" ht="17.25" hidden="1" customHeight="1" thickBot="1">
      <c r="A14" s="172"/>
      <c r="B14" s="166" t="s">
        <v>54</v>
      </c>
      <c r="C14" s="63">
        <v>100</v>
      </c>
      <c r="D14" s="63">
        <v>100</v>
      </c>
      <c r="E14" s="63">
        <v>100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80"/>
      <c r="P14" s="80"/>
      <c r="Q14" s="88"/>
    </row>
    <row r="15" spans="1:17" ht="21" customHeight="1" thickBot="1">
      <c r="A15" s="172"/>
      <c r="B15" s="167" t="s">
        <v>115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2">
        <f>SUM(O16:O30)</f>
        <v>216688.40000000002</v>
      </c>
      <c r="P15" s="82">
        <f>SUM(P16:P30)</f>
        <v>150509.59999999998</v>
      </c>
      <c r="Q15" s="82">
        <f>SUM(Q16:Q30)</f>
        <v>52648.089599999999</v>
      </c>
    </row>
    <row r="16" spans="1:17" ht="18">
      <c r="A16" s="172">
        <v>1</v>
      </c>
      <c r="B16" s="168" t="s">
        <v>56</v>
      </c>
      <c r="C16" s="55"/>
      <c r="D16" s="55"/>
      <c r="E16" s="55"/>
      <c r="F16" s="66"/>
      <c r="G16" s="66"/>
      <c r="H16" s="66"/>
      <c r="I16" s="66"/>
      <c r="J16" s="66"/>
      <c r="K16" s="66"/>
      <c r="L16" s="66"/>
      <c r="M16" s="66"/>
      <c r="N16" s="66"/>
      <c r="O16" s="81">
        <f>'2016'!P16</f>
        <v>114590.2</v>
      </c>
      <c r="P16" s="81">
        <f>'2016'!Q16</f>
        <v>94677</v>
      </c>
      <c r="Q16" s="161">
        <v>0</v>
      </c>
    </row>
    <row r="17" spans="1:17" ht="18" hidden="1">
      <c r="A17" s="172"/>
      <c r="B17" s="169" t="s">
        <v>58</v>
      </c>
      <c r="C17" s="159">
        <v>100</v>
      </c>
      <c r="D17" s="159">
        <v>50</v>
      </c>
      <c r="E17" s="159">
        <v>100</v>
      </c>
      <c r="F17" s="60">
        <v>2300.4</v>
      </c>
      <c r="G17" s="60">
        <v>2318.6999999999998</v>
      </c>
      <c r="H17" s="60">
        <v>1217.0999999999999</v>
      </c>
      <c r="I17" s="60">
        <v>443984.4</v>
      </c>
      <c r="J17" s="60">
        <v>81259.7</v>
      </c>
      <c r="K17" s="60">
        <v>104141.8</v>
      </c>
      <c r="L17" s="61">
        <v>0</v>
      </c>
      <c r="M17" s="61">
        <v>0</v>
      </c>
      <c r="N17" s="61">
        <v>0</v>
      </c>
      <c r="O17" s="53"/>
      <c r="P17" s="53"/>
      <c r="Q17" s="162"/>
    </row>
    <row r="18" spans="1:17" ht="18">
      <c r="A18" s="172">
        <v>2</v>
      </c>
      <c r="B18" s="170" t="s">
        <v>71</v>
      </c>
      <c r="C18" s="159"/>
      <c r="D18" s="159"/>
      <c r="E18" s="159"/>
      <c r="F18" s="69"/>
      <c r="G18" s="69"/>
      <c r="H18" s="69"/>
      <c r="I18" s="69"/>
      <c r="J18" s="69"/>
      <c r="K18" s="69"/>
      <c r="L18" s="69"/>
      <c r="M18" s="69"/>
      <c r="N18" s="69"/>
      <c r="O18" s="53">
        <f>'2016'!P18</f>
        <v>4342.1000000000004</v>
      </c>
      <c r="P18" s="53">
        <f>'2016'!Q18</f>
        <v>0</v>
      </c>
      <c r="Q18" s="163">
        <f>'2016'!R18</f>
        <v>4729.6689999999999</v>
      </c>
    </row>
    <row r="19" spans="1:17" ht="30" hidden="1">
      <c r="A19" s="172">
        <v>3</v>
      </c>
      <c r="B19" s="169" t="s">
        <v>72</v>
      </c>
      <c r="C19" s="159">
        <v>100</v>
      </c>
      <c r="D19" s="159">
        <v>100</v>
      </c>
      <c r="E19" s="159">
        <v>40</v>
      </c>
      <c r="F19" s="61">
        <v>3059.9</v>
      </c>
      <c r="G19" s="61">
        <v>3744.5</v>
      </c>
      <c r="H19" s="61">
        <v>1497.8</v>
      </c>
      <c r="I19" s="61">
        <v>21.3</v>
      </c>
      <c r="J19" s="61">
        <v>35.799999999999997</v>
      </c>
      <c r="K19" s="61">
        <v>14</v>
      </c>
      <c r="L19" s="61">
        <v>0</v>
      </c>
      <c r="M19" s="61">
        <v>0</v>
      </c>
      <c r="N19" s="61">
        <v>0</v>
      </c>
      <c r="O19" s="53"/>
      <c r="P19" s="53"/>
      <c r="Q19" s="162"/>
    </row>
    <row r="20" spans="1:17" ht="18">
      <c r="A20" s="172">
        <v>3</v>
      </c>
      <c r="B20" s="171" t="s">
        <v>113</v>
      </c>
      <c r="C20" s="159"/>
      <c r="D20" s="159"/>
      <c r="E20" s="159"/>
      <c r="F20" s="61"/>
      <c r="G20" s="159"/>
      <c r="H20" s="159"/>
      <c r="I20" s="159"/>
      <c r="J20" s="159"/>
      <c r="K20" s="159"/>
      <c r="L20" s="159"/>
      <c r="M20" s="159"/>
      <c r="N20" s="159"/>
      <c r="O20" s="53">
        <f>'2016'!P20</f>
        <v>29989.5</v>
      </c>
      <c r="P20" s="53">
        <f>'2016'!Q20</f>
        <v>20862.2</v>
      </c>
      <c r="Q20" s="163">
        <v>0</v>
      </c>
    </row>
    <row r="21" spans="1:17" ht="18" hidden="1">
      <c r="A21" s="172">
        <v>4</v>
      </c>
      <c r="B21" s="169" t="s">
        <v>58</v>
      </c>
      <c r="C21" s="159">
        <v>0</v>
      </c>
      <c r="D21" s="159">
        <v>12.5</v>
      </c>
      <c r="E21" s="159">
        <v>0</v>
      </c>
      <c r="F21" s="61">
        <v>2300.4</v>
      </c>
      <c r="G21" s="61">
        <v>2318.6999999999998</v>
      </c>
      <c r="H21" s="61">
        <v>1217.0999999999999</v>
      </c>
      <c r="I21" s="61">
        <v>443984.4</v>
      </c>
      <c r="J21" s="61">
        <v>81259.7</v>
      </c>
      <c r="K21" s="61">
        <v>104141.8</v>
      </c>
      <c r="L21" s="61">
        <v>0</v>
      </c>
      <c r="M21" s="61">
        <v>0</v>
      </c>
      <c r="N21" s="61">
        <v>0</v>
      </c>
      <c r="O21" s="53"/>
      <c r="P21" s="53"/>
      <c r="Q21" s="162"/>
    </row>
    <row r="22" spans="1:17" ht="18">
      <c r="A22" s="172">
        <v>4</v>
      </c>
      <c r="B22" s="171" t="s">
        <v>73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53">
        <f>'2016'!P22</f>
        <v>25838.2</v>
      </c>
      <c r="P22" s="53">
        <f>'2016'!Q22</f>
        <v>27470.6</v>
      </c>
      <c r="Q22" s="163">
        <v>0</v>
      </c>
    </row>
    <row r="23" spans="1:17" ht="18" hidden="1">
      <c r="A23" s="172"/>
      <c r="B23" s="169" t="s">
        <v>58</v>
      </c>
      <c r="C23" s="159">
        <v>0</v>
      </c>
      <c r="D23" s="159">
        <v>12.5</v>
      </c>
      <c r="E23" s="159">
        <v>0</v>
      </c>
      <c r="F23" s="61">
        <v>2300.4</v>
      </c>
      <c r="G23" s="61">
        <v>2318.6999999999998</v>
      </c>
      <c r="H23" s="61">
        <v>1217.0999999999999</v>
      </c>
      <c r="I23" s="61">
        <v>443984.4</v>
      </c>
      <c r="J23" s="61">
        <v>81259.7</v>
      </c>
      <c r="K23" s="61">
        <v>104141.8</v>
      </c>
      <c r="L23" s="61">
        <v>0</v>
      </c>
      <c r="M23" s="61">
        <v>0</v>
      </c>
      <c r="N23" s="61">
        <v>0</v>
      </c>
      <c r="O23" s="53"/>
      <c r="P23" s="53"/>
      <c r="Q23" s="162"/>
    </row>
    <row r="24" spans="1:17" ht="18">
      <c r="A24" s="172">
        <v>5</v>
      </c>
      <c r="B24" s="171" t="s">
        <v>74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53">
        <f>'2016'!P24</f>
        <v>11935.7</v>
      </c>
      <c r="P24" s="53">
        <f>'2016'!Q24</f>
        <v>7499.8</v>
      </c>
      <c r="Q24" s="163">
        <f>'2016'!R24</f>
        <v>47918.420599999998</v>
      </c>
    </row>
    <row r="25" spans="1:17" ht="18" hidden="1">
      <c r="A25" s="172">
        <v>7</v>
      </c>
      <c r="B25" s="169" t="s">
        <v>58</v>
      </c>
      <c r="C25" s="159">
        <v>0</v>
      </c>
      <c r="D25" s="159">
        <v>12.5</v>
      </c>
      <c r="E25" s="159">
        <v>0</v>
      </c>
      <c r="F25" s="61">
        <v>2300.4</v>
      </c>
      <c r="G25" s="61">
        <v>2318.6999999999998</v>
      </c>
      <c r="H25" s="61">
        <v>1217.0999999999999</v>
      </c>
      <c r="I25" s="61">
        <v>443984.4</v>
      </c>
      <c r="J25" s="61">
        <v>81259.7</v>
      </c>
      <c r="K25" s="61">
        <v>104141.8</v>
      </c>
      <c r="L25" s="61">
        <v>0</v>
      </c>
      <c r="M25" s="61">
        <v>0</v>
      </c>
      <c r="N25" s="61">
        <v>0</v>
      </c>
      <c r="O25" s="53"/>
      <c r="P25" s="53"/>
      <c r="Q25" s="162"/>
    </row>
    <row r="26" spans="1:17" ht="18">
      <c r="A26" s="172">
        <v>6</v>
      </c>
      <c r="B26" s="171" t="s">
        <v>75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53">
        <f>'2016'!P26</f>
        <v>29992.7</v>
      </c>
      <c r="P26" s="53">
        <f>'2016'!Q26</f>
        <v>0</v>
      </c>
      <c r="Q26" s="163">
        <v>0</v>
      </c>
    </row>
    <row r="27" spans="1:17" ht="18" hidden="1">
      <c r="A27" s="172">
        <v>8</v>
      </c>
      <c r="B27" s="169" t="s">
        <v>58</v>
      </c>
      <c r="C27" s="159">
        <v>0</v>
      </c>
      <c r="D27" s="159">
        <v>12.5</v>
      </c>
      <c r="E27" s="159">
        <v>0</v>
      </c>
      <c r="F27" s="61">
        <v>2300.4</v>
      </c>
      <c r="G27" s="61">
        <v>2318.6999999999998</v>
      </c>
      <c r="H27" s="61">
        <v>1217.0999999999999</v>
      </c>
      <c r="I27" s="61">
        <v>443984.4</v>
      </c>
      <c r="J27" s="61">
        <v>81259.7</v>
      </c>
      <c r="K27" s="61">
        <v>104141.8</v>
      </c>
      <c r="L27" s="61">
        <v>0</v>
      </c>
      <c r="M27" s="61">
        <v>0</v>
      </c>
      <c r="N27" s="61">
        <v>0</v>
      </c>
      <c r="O27" s="53"/>
      <c r="P27" s="53"/>
      <c r="Q27" s="162"/>
    </row>
    <row r="28" spans="1:17" ht="18">
      <c r="A28" s="172">
        <v>7</v>
      </c>
      <c r="B28" s="171" t="s">
        <v>76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53">
        <v>0</v>
      </c>
      <c r="P28" s="53">
        <v>0</v>
      </c>
      <c r="Q28" s="163">
        <v>0</v>
      </c>
    </row>
    <row r="29" spans="1:17" ht="30" hidden="1">
      <c r="A29" s="172"/>
      <c r="B29" s="169" t="s">
        <v>72</v>
      </c>
      <c r="C29" s="159">
        <v>0</v>
      </c>
      <c r="D29" s="159">
        <v>0</v>
      </c>
      <c r="E29" s="159">
        <v>30</v>
      </c>
      <c r="F29" s="61">
        <v>3059.9</v>
      </c>
      <c r="G29" s="61">
        <v>3744.5</v>
      </c>
      <c r="H29" s="61">
        <v>1497.8</v>
      </c>
      <c r="I29" s="61">
        <v>21.3</v>
      </c>
      <c r="J29" s="61">
        <v>35.799999999999997</v>
      </c>
      <c r="K29" s="61">
        <v>14</v>
      </c>
      <c r="L29" s="61">
        <v>0</v>
      </c>
      <c r="M29" s="61">
        <v>0</v>
      </c>
      <c r="N29" s="61">
        <v>0</v>
      </c>
      <c r="O29" s="53"/>
      <c r="P29" s="53"/>
      <c r="Q29" s="87"/>
    </row>
    <row r="30" spans="1:17" ht="18">
      <c r="A30" s="172">
        <v>8</v>
      </c>
      <c r="B30" s="171" t="s">
        <v>77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53">
        <v>0</v>
      </c>
      <c r="P30" s="53">
        <v>0</v>
      </c>
      <c r="Q30" s="86">
        <v>0</v>
      </c>
    </row>
    <row r="31" spans="1:17" ht="30.6" hidden="1" thickBot="1">
      <c r="B31" s="71" t="s">
        <v>72</v>
      </c>
      <c r="C31" s="63">
        <v>0</v>
      </c>
      <c r="D31" s="63">
        <v>0</v>
      </c>
      <c r="E31" s="63">
        <v>30</v>
      </c>
      <c r="F31" s="64">
        <v>3059.9</v>
      </c>
      <c r="G31" s="64">
        <v>3744.5</v>
      </c>
      <c r="H31" s="64">
        <v>1497.8</v>
      </c>
      <c r="I31" s="64">
        <v>21.3</v>
      </c>
      <c r="J31" s="64">
        <v>35.799999999999997</v>
      </c>
      <c r="K31" s="64">
        <v>14</v>
      </c>
      <c r="L31" s="64">
        <v>0</v>
      </c>
      <c r="M31" s="64">
        <v>0</v>
      </c>
      <c r="N31" s="64">
        <v>0</v>
      </c>
      <c r="O31" s="80"/>
      <c r="P31" s="80"/>
      <c r="Q31" s="88"/>
    </row>
  </sheetData>
  <mergeCells count="21">
    <mergeCell ref="M7:M8"/>
    <mergeCell ref="L6:N6"/>
    <mergeCell ref="G7:G8"/>
    <mergeCell ref="A5:A8"/>
    <mergeCell ref="I7:I8"/>
    <mergeCell ref="J7:J8"/>
    <mergeCell ref="K7:K8"/>
    <mergeCell ref="L7:L8"/>
    <mergeCell ref="F7:F8"/>
    <mergeCell ref="I6:K6"/>
    <mergeCell ref="F6:H6"/>
    <mergeCell ref="B1:Q1"/>
    <mergeCell ref="B2:Q2"/>
    <mergeCell ref="B5:B8"/>
    <mergeCell ref="C5:E7"/>
    <mergeCell ref="F5:N5"/>
    <mergeCell ref="H7:H8"/>
    <mergeCell ref="Q5:Q8"/>
    <mergeCell ref="O5:O8"/>
    <mergeCell ref="P5:P8"/>
    <mergeCell ref="N7:N8"/>
  </mergeCells>
  <pageMargins left="0.2" right="0.2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B9" sqref="B9"/>
    </sheetView>
  </sheetViews>
  <sheetFormatPr defaultColWidth="9.109375" defaultRowHeight="15"/>
  <cols>
    <col min="1" max="1" width="20" style="5" customWidth="1"/>
    <col min="2" max="2" width="49.6640625" style="5" customWidth="1"/>
    <col min="3" max="3" width="14" style="5" customWidth="1"/>
    <col min="4" max="4" width="46.5546875" style="5" customWidth="1"/>
    <col min="5" max="5" width="14.6640625" style="5" customWidth="1"/>
    <col min="6" max="16384" width="9.109375" style="5"/>
  </cols>
  <sheetData>
    <row r="1" spans="1:11" ht="18">
      <c r="A1" s="1065" t="s">
        <v>18</v>
      </c>
      <c r="B1" s="1065"/>
      <c r="C1" s="1065"/>
      <c r="D1" s="1065"/>
      <c r="E1" s="1065"/>
      <c r="F1" s="203"/>
      <c r="G1" s="203"/>
      <c r="H1" s="203"/>
      <c r="I1" s="203"/>
      <c r="J1" s="203"/>
      <c r="K1" s="203"/>
    </row>
    <row r="2" spans="1:11" ht="56.25" customHeight="1">
      <c r="A2" s="966" t="s">
        <v>198</v>
      </c>
      <c r="B2" s="966"/>
      <c r="C2" s="966"/>
      <c r="D2" s="966"/>
      <c r="E2" s="966"/>
    </row>
    <row r="3" spans="1:11" ht="6" customHeight="1" thickBot="1"/>
    <row r="4" spans="1:11" ht="35.25" customHeight="1">
      <c r="A4" s="1043" t="s">
        <v>143</v>
      </c>
      <c r="B4" s="1045" t="s">
        <v>127</v>
      </c>
      <c r="C4" s="1045"/>
      <c r="D4" s="1045" t="s">
        <v>128</v>
      </c>
      <c r="E4" s="1046"/>
    </row>
    <row r="5" spans="1:11" ht="30" customHeight="1">
      <c r="A5" s="1044"/>
      <c r="B5" s="173" t="s">
        <v>129</v>
      </c>
      <c r="C5" s="155" t="s">
        <v>130</v>
      </c>
      <c r="D5" s="173" t="s">
        <v>129</v>
      </c>
      <c r="E5" s="214" t="s">
        <v>130</v>
      </c>
    </row>
    <row r="6" spans="1:11" ht="57" customHeight="1">
      <c r="A6" s="1049" t="s">
        <v>131</v>
      </c>
      <c r="B6" s="1050"/>
      <c r="C6" s="196">
        <v>0</v>
      </c>
      <c r="D6" s="201" t="s">
        <v>175</v>
      </c>
      <c r="E6" s="215">
        <v>94136.4</v>
      </c>
    </row>
    <row r="7" spans="1:11" ht="20.25" customHeight="1">
      <c r="A7" s="1047" t="s">
        <v>132</v>
      </c>
      <c r="B7" s="1048"/>
      <c r="C7" s="192">
        <f>C8+C17+C21+C27+C33+C37</f>
        <v>216688.42400000003</v>
      </c>
      <c r="D7" s="186"/>
      <c r="E7" s="216">
        <f>E8+E17+E21+E27+E33+E37</f>
        <v>150509.59999999998</v>
      </c>
    </row>
    <row r="8" spans="1:11" ht="20.25" customHeight="1">
      <c r="A8" s="1044" t="s">
        <v>56</v>
      </c>
      <c r="B8" s="187" t="s">
        <v>147</v>
      </c>
      <c r="C8" s="188">
        <f>C16+C9</f>
        <v>114590.19899999999</v>
      </c>
      <c r="D8" s="187"/>
      <c r="E8" s="217">
        <f>E9+E16</f>
        <v>94677</v>
      </c>
    </row>
    <row r="9" spans="1:11" ht="23.25" customHeight="1">
      <c r="A9" s="1044"/>
      <c r="B9" s="175" t="s">
        <v>144</v>
      </c>
      <c r="C9" s="182">
        <f>SUM(C10:C15)</f>
        <v>79983.194000000003</v>
      </c>
      <c r="D9" s="175" t="s">
        <v>144</v>
      </c>
      <c r="E9" s="218">
        <f>SUM(E10:E15)</f>
        <v>66273.899999999994</v>
      </c>
    </row>
    <row r="10" spans="1:11" ht="44.25" customHeight="1">
      <c r="A10" s="1044"/>
      <c r="B10" s="176" t="s">
        <v>139</v>
      </c>
      <c r="C10" s="45">
        <v>36788.878000000004</v>
      </c>
      <c r="D10" s="176" t="s">
        <v>176</v>
      </c>
      <c r="E10" s="219">
        <v>31214</v>
      </c>
    </row>
    <row r="11" spans="1:11" ht="45.75" customHeight="1">
      <c r="A11" s="1044"/>
      <c r="B11" s="176" t="s">
        <v>138</v>
      </c>
      <c r="C11" s="45">
        <v>3499.09</v>
      </c>
      <c r="D11" s="176" t="s">
        <v>177</v>
      </c>
      <c r="E11" s="219">
        <v>24424</v>
      </c>
    </row>
    <row r="12" spans="1:11" ht="46.5" customHeight="1">
      <c r="A12" s="1044"/>
      <c r="B12" s="176" t="s">
        <v>140</v>
      </c>
      <c r="C12" s="45">
        <v>14536.038</v>
      </c>
      <c r="D12" s="176" t="s">
        <v>178</v>
      </c>
      <c r="E12" s="219">
        <v>5572</v>
      </c>
    </row>
    <row r="13" spans="1:11" ht="54" customHeight="1">
      <c r="A13" s="1044"/>
      <c r="B13" s="176" t="s">
        <v>141</v>
      </c>
      <c r="C13" s="45">
        <v>12447.907999999999</v>
      </c>
      <c r="D13" s="176" t="s">
        <v>179</v>
      </c>
      <c r="E13" s="219">
        <v>1263.9000000000001</v>
      </c>
    </row>
    <row r="14" spans="1:11" ht="75" customHeight="1">
      <c r="A14" s="1044"/>
      <c r="B14" s="176" t="s">
        <v>142</v>
      </c>
      <c r="C14" s="45">
        <v>9641.2799999999988</v>
      </c>
      <c r="D14" s="176" t="s">
        <v>180</v>
      </c>
      <c r="E14" s="219">
        <v>2500</v>
      </c>
    </row>
    <row r="15" spans="1:11" ht="28.5" customHeight="1">
      <c r="A15" s="1044"/>
      <c r="B15" s="176" t="s">
        <v>146</v>
      </c>
      <c r="C15" s="45">
        <v>3070</v>
      </c>
      <c r="D15" s="176" t="s">
        <v>146</v>
      </c>
      <c r="E15" s="219">
        <v>1300</v>
      </c>
    </row>
    <row r="16" spans="1:11" ht="17.25" customHeight="1">
      <c r="A16" s="1044"/>
      <c r="B16" s="175" t="s">
        <v>145</v>
      </c>
      <c r="C16" s="182">
        <v>34607.004999999997</v>
      </c>
      <c r="D16" s="175" t="s">
        <v>150</v>
      </c>
      <c r="E16" s="218">
        <v>28403.1</v>
      </c>
    </row>
    <row r="17" spans="1:5" ht="17.25" customHeight="1">
      <c r="A17" s="1044" t="s">
        <v>71</v>
      </c>
      <c r="B17" s="187" t="s">
        <v>148</v>
      </c>
      <c r="C17" s="188">
        <v>4342.1000000000004</v>
      </c>
      <c r="D17" s="189"/>
      <c r="E17" s="220">
        <v>0</v>
      </c>
    </row>
    <row r="18" spans="1:5" ht="17.25" customHeight="1">
      <c r="A18" s="1044"/>
      <c r="B18" s="175" t="s">
        <v>144</v>
      </c>
      <c r="C18" s="182">
        <f>C19</f>
        <v>3150</v>
      </c>
      <c r="D18" s="175" t="s">
        <v>182</v>
      </c>
      <c r="E18" s="218">
        <v>0</v>
      </c>
    </row>
    <row r="19" spans="1:5" ht="30" customHeight="1">
      <c r="A19" s="1044"/>
      <c r="B19" s="176" t="s">
        <v>149</v>
      </c>
      <c r="C19" s="45">
        <v>3150</v>
      </c>
      <c r="D19" s="174"/>
      <c r="E19" s="181"/>
    </row>
    <row r="20" spans="1:5" ht="19.5" customHeight="1">
      <c r="A20" s="1044"/>
      <c r="B20" s="175" t="s">
        <v>145</v>
      </c>
      <c r="C20" s="182">
        <v>1192.069</v>
      </c>
      <c r="D20" s="175" t="s">
        <v>150</v>
      </c>
      <c r="E20" s="218">
        <v>0</v>
      </c>
    </row>
    <row r="21" spans="1:5" ht="19.5" customHeight="1">
      <c r="A21" s="1044" t="s">
        <v>113</v>
      </c>
      <c r="B21" s="187" t="s">
        <v>151</v>
      </c>
      <c r="C21" s="188">
        <v>29989.5</v>
      </c>
      <c r="D21" s="189"/>
      <c r="E21" s="217">
        <f>E22+E26</f>
        <v>20862.2</v>
      </c>
    </row>
    <row r="22" spans="1:5" ht="22.5" customHeight="1">
      <c r="A22" s="1044"/>
      <c r="B22" s="175" t="s">
        <v>144</v>
      </c>
      <c r="C22" s="182">
        <f>C23+C24+C25</f>
        <v>19993.484</v>
      </c>
      <c r="D22" s="175" t="s">
        <v>144</v>
      </c>
      <c r="E22" s="221">
        <f>E23</f>
        <v>16812.2</v>
      </c>
    </row>
    <row r="23" spans="1:5" ht="18.75" customHeight="1">
      <c r="A23" s="1044"/>
      <c r="B23" s="176" t="s">
        <v>152</v>
      </c>
      <c r="C23" s="184">
        <v>4916.348</v>
      </c>
      <c r="D23" s="1037" t="s">
        <v>181</v>
      </c>
      <c r="E23" s="1040">
        <v>16812.2</v>
      </c>
    </row>
    <row r="24" spans="1:5" ht="21" customHeight="1">
      <c r="A24" s="1044"/>
      <c r="B24" s="176" t="s">
        <v>153</v>
      </c>
      <c r="C24" s="184">
        <v>2079.9580000000001</v>
      </c>
      <c r="D24" s="1038"/>
      <c r="E24" s="1041"/>
    </row>
    <row r="25" spans="1:5" ht="21.75" customHeight="1">
      <c r="A25" s="1044"/>
      <c r="B25" s="176" t="s">
        <v>154</v>
      </c>
      <c r="C25" s="184">
        <v>12997.178</v>
      </c>
      <c r="D25" s="1039"/>
      <c r="E25" s="1042"/>
    </row>
    <row r="26" spans="1:5" ht="17.25" customHeight="1">
      <c r="A26" s="1044"/>
      <c r="B26" s="175" t="s">
        <v>145</v>
      </c>
      <c r="C26" s="182">
        <f>2800.05+7195.97</f>
        <v>9996.02</v>
      </c>
      <c r="D26" s="175" t="s">
        <v>145</v>
      </c>
      <c r="E26" s="222">
        <v>4050</v>
      </c>
    </row>
    <row r="27" spans="1:5" ht="17.25" customHeight="1">
      <c r="A27" s="1044" t="s">
        <v>73</v>
      </c>
      <c r="B27" s="187" t="s">
        <v>157</v>
      </c>
      <c r="C27" s="188">
        <f>C28+C32</f>
        <v>25838.224999999999</v>
      </c>
      <c r="D27" s="189"/>
      <c r="E27" s="217">
        <f>E28+E32</f>
        <v>27470.600000000002</v>
      </c>
    </row>
    <row r="28" spans="1:5" ht="22.5" customHeight="1">
      <c r="A28" s="1044"/>
      <c r="B28" s="175" t="s">
        <v>144</v>
      </c>
      <c r="C28" s="183">
        <f>SUM(C29:C31)</f>
        <v>18244.325000000001</v>
      </c>
      <c r="D28" s="175" t="s">
        <v>144</v>
      </c>
      <c r="E28" s="223">
        <f>E29+E30</f>
        <v>19229.400000000001</v>
      </c>
    </row>
    <row r="29" spans="1:5" ht="32.25" customHeight="1">
      <c r="A29" s="1044"/>
      <c r="B29" s="176" t="s">
        <v>155</v>
      </c>
      <c r="C29" s="45">
        <v>1980</v>
      </c>
      <c r="D29" s="176" t="s">
        <v>183</v>
      </c>
      <c r="E29" s="224">
        <v>18129.400000000001</v>
      </c>
    </row>
    <row r="30" spans="1:5" ht="46.5" customHeight="1">
      <c r="A30" s="1044"/>
      <c r="B30" s="176" t="s">
        <v>156</v>
      </c>
      <c r="C30" s="45">
        <v>870</v>
      </c>
      <c r="D30" s="1037" t="s">
        <v>156</v>
      </c>
      <c r="E30" s="1066">
        <v>1100</v>
      </c>
    </row>
    <row r="31" spans="1:5" ht="31.5" customHeight="1">
      <c r="A31" s="1044"/>
      <c r="B31" s="176" t="s">
        <v>171</v>
      </c>
      <c r="C31" s="45">
        <v>15394.325000000001</v>
      </c>
      <c r="D31" s="1039"/>
      <c r="E31" s="1067"/>
    </row>
    <row r="32" spans="1:5" ht="15.6">
      <c r="A32" s="1044"/>
      <c r="B32" s="175" t="s">
        <v>145</v>
      </c>
      <c r="C32" s="190">
        <v>7593.9</v>
      </c>
      <c r="D32" s="175" t="s">
        <v>145</v>
      </c>
      <c r="E32" s="223">
        <v>8241.2000000000007</v>
      </c>
    </row>
    <row r="33" spans="1:5" ht="18">
      <c r="A33" s="1044" t="s">
        <v>74</v>
      </c>
      <c r="B33" s="187" t="s">
        <v>159</v>
      </c>
      <c r="C33" s="188">
        <v>11935.7</v>
      </c>
      <c r="D33" s="189"/>
      <c r="E33" s="217">
        <f>E34+E36</f>
        <v>7499.8</v>
      </c>
    </row>
    <row r="34" spans="1:5" ht="21" customHeight="1">
      <c r="A34" s="1044"/>
      <c r="B34" s="175" t="s">
        <v>144</v>
      </c>
      <c r="C34" s="191">
        <f>C35</f>
        <v>6996.6589999999997</v>
      </c>
      <c r="D34" s="175" t="s">
        <v>144</v>
      </c>
      <c r="E34" s="223">
        <v>0</v>
      </c>
    </row>
    <row r="35" spans="1:5" ht="45.75" customHeight="1">
      <c r="A35" s="1044"/>
      <c r="B35" s="176" t="s">
        <v>158</v>
      </c>
      <c r="C35" s="45">
        <v>6996.6589999999997</v>
      </c>
      <c r="D35" s="174"/>
      <c r="E35" s="178"/>
    </row>
    <row r="36" spans="1:5" ht="24.75" customHeight="1">
      <c r="A36" s="1044"/>
      <c r="B36" s="175" t="s">
        <v>145</v>
      </c>
      <c r="C36" s="190">
        <v>4939.03</v>
      </c>
      <c r="D36" s="175" t="s">
        <v>145</v>
      </c>
      <c r="E36" s="223">
        <v>7499.8</v>
      </c>
    </row>
    <row r="37" spans="1:5" ht="18">
      <c r="A37" s="1044" t="s">
        <v>75</v>
      </c>
      <c r="B37" s="187" t="s">
        <v>161</v>
      </c>
      <c r="C37" s="188">
        <v>29992.7</v>
      </c>
      <c r="D37" s="189"/>
      <c r="E37" s="217">
        <v>0</v>
      </c>
    </row>
    <row r="38" spans="1:5" ht="20.25" customHeight="1">
      <c r="A38" s="1044"/>
      <c r="B38" s="175" t="s">
        <v>144</v>
      </c>
      <c r="C38" s="191">
        <f>C39</f>
        <v>24997.524999999998</v>
      </c>
      <c r="D38" s="175" t="s">
        <v>144</v>
      </c>
      <c r="E38" s="223">
        <v>0</v>
      </c>
    </row>
    <row r="39" spans="1:5" ht="28.5" customHeight="1">
      <c r="A39" s="1044"/>
      <c r="B39" s="176" t="s">
        <v>160</v>
      </c>
      <c r="C39" s="45">
        <v>24997.524999999998</v>
      </c>
      <c r="D39" s="174"/>
      <c r="E39" s="181"/>
    </row>
    <row r="40" spans="1:5" ht="20.25" customHeight="1">
      <c r="A40" s="1044"/>
      <c r="B40" s="175" t="s">
        <v>150</v>
      </c>
      <c r="C40" s="191">
        <v>4995.25</v>
      </c>
      <c r="D40" s="175" t="s">
        <v>145</v>
      </c>
      <c r="E40" s="223">
        <v>0</v>
      </c>
    </row>
    <row r="41" spans="1:5" ht="24" customHeight="1">
      <c r="A41" s="1051" t="s">
        <v>133</v>
      </c>
      <c r="B41" s="1052"/>
      <c r="C41" s="192">
        <f>C42+C48+C52+C56+C59</f>
        <v>19674.3</v>
      </c>
      <c r="D41" s="186"/>
      <c r="E41" s="216">
        <f>E42+E48+E52+E56+E59</f>
        <v>25525.3</v>
      </c>
    </row>
    <row r="42" spans="1:5" ht="17.25" customHeight="1">
      <c r="A42" s="1044" t="s">
        <v>79</v>
      </c>
      <c r="B42" s="187" t="s">
        <v>162</v>
      </c>
      <c r="C42" s="188">
        <v>11073.6</v>
      </c>
      <c r="D42" s="193"/>
      <c r="E42" s="217">
        <v>4250</v>
      </c>
    </row>
    <row r="43" spans="1:5" ht="17.25" customHeight="1">
      <c r="A43" s="1044"/>
      <c r="B43" s="175" t="s">
        <v>144</v>
      </c>
      <c r="C43" s="191">
        <f>C44+C45+C46</f>
        <v>8093.5999999999995</v>
      </c>
      <c r="D43" s="175" t="s">
        <v>144</v>
      </c>
      <c r="E43" s="223">
        <f>E44+E45</f>
        <v>3650</v>
      </c>
    </row>
    <row r="44" spans="1:5" ht="28.5" customHeight="1">
      <c r="A44" s="1044"/>
      <c r="B44" s="176" t="s">
        <v>163</v>
      </c>
      <c r="C44" s="53">
        <v>4782.8999999999996</v>
      </c>
      <c r="D44" s="176" t="s">
        <v>163</v>
      </c>
      <c r="E44" s="225">
        <v>1400</v>
      </c>
    </row>
    <row r="45" spans="1:5" ht="28.5" customHeight="1">
      <c r="A45" s="1044"/>
      <c r="B45" s="176" t="s">
        <v>164</v>
      </c>
      <c r="C45" s="53">
        <v>1000</v>
      </c>
      <c r="D45" s="1037" t="s">
        <v>184</v>
      </c>
      <c r="E45" s="1066">
        <v>2250</v>
      </c>
    </row>
    <row r="46" spans="1:5" ht="17.25" customHeight="1">
      <c r="A46" s="1044"/>
      <c r="B46" s="176" t="s">
        <v>165</v>
      </c>
      <c r="C46" s="53">
        <v>2310.6999999999998</v>
      </c>
      <c r="D46" s="1039"/>
      <c r="E46" s="1067"/>
    </row>
    <row r="47" spans="1:5" ht="16.5" customHeight="1">
      <c r="A47" s="1044"/>
      <c r="B47" s="175" t="s">
        <v>150</v>
      </c>
      <c r="C47" s="191">
        <v>2980</v>
      </c>
      <c r="D47" s="175" t="s">
        <v>150</v>
      </c>
      <c r="E47" s="223">
        <v>600</v>
      </c>
    </row>
    <row r="48" spans="1:5" ht="16.5" customHeight="1">
      <c r="A48" s="1071" t="s">
        <v>80</v>
      </c>
      <c r="B48" s="187" t="s">
        <v>167</v>
      </c>
      <c r="C48" s="188">
        <f>C49</f>
        <v>6750.2</v>
      </c>
      <c r="D48" s="194"/>
      <c r="E48" s="217">
        <v>15275.1</v>
      </c>
    </row>
    <row r="49" spans="1:5" ht="16.5" customHeight="1">
      <c r="A49" s="1072"/>
      <c r="B49" s="175" t="s">
        <v>144</v>
      </c>
      <c r="C49" s="177">
        <f>C50</f>
        <v>6750.2</v>
      </c>
      <c r="D49" s="175" t="s">
        <v>144</v>
      </c>
      <c r="E49" s="226">
        <f>E50</f>
        <v>15275.1</v>
      </c>
    </row>
    <row r="50" spans="1:5" ht="60.75" customHeight="1">
      <c r="A50" s="1072"/>
      <c r="B50" s="176" t="s">
        <v>166</v>
      </c>
      <c r="C50" s="53">
        <v>6750.2</v>
      </c>
      <c r="D50" s="176" t="s">
        <v>185</v>
      </c>
      <c r="E50" s="225">
        <v>15275.1</v>
      </c>
    </row>
    <row r="51" spans="1:5" ht="18.75" customHeight="1">
      <c r="A51" s="1073"/>
      <c r="B51" s="175" t="s">
        <v>150</v>
      </c>
      <c r="C51" s="191">
        <v>2980</v>
      </c>
      <c r="D51" s="175" t="s">
        <v>150</v>
      </c>
      <c r="E51" s="223">
        <v>0</v>
      </c>
    </row>
    <row r="52" spans="1:5" ht="20.25" customHeight="1">
      <c r="A52" s="1068" t="s">
        <v>81</v>
      </c>
      <c r="B52" s="187" t="s">
        <v>172</v>
      </c>
      <c r="C52" s="188">
        <v>0</v>
      </c>
      <c r="D52" s="194"/>
      <c r="E52" s="217">
        <v>6000.2</v>
      </c>
    </row>
    <row r="53" spans="1:5" ht="20.25" customHeight="1">
      <c r="A53" s="1069"/>
      <c r="B53" s="175" t="s">
        <v>182</v>
      </c>
      <c r="C53" s="183">
        <v>0</v>
      </c>
      <c r="D53" s="175" t="s">
        <v>144</v>
      </c>
      <c r="E53" s="226">
        <f>E54</f>
        <v>5483.1</v>
      </c>
    </row>
    <row r="54" spans="1:5" ht="20.25" customHeight="1">
      <c r="A54" s="1069"/>
      <c r="B54" s="174"/>
      <c r="C54" s="6"/>
      <c r="D54" s="176" t="s">
        <v>186</v>
      </c>
      <c r="E54" s="225">
        <v>5483.1</v>
      </c>
    </row>
    <row r="55" spans="1:5" ht="20.25" customHeight="1">
      <c r="A55" s="1070"/>
      <c r="B55" s="175" t="s">
        <v>145</v>
      </c>
      <c r="C55" s="183">
        <v>0</v>
      </c>
      <c r="D55" s="175" t="s">
        <v>150</v>
      </c>
      <c r="E55" s="226">
        <v>517.1</v>
      </c>
    </row>
    <row r="56" spans="1:5" ht="21" customHeight="1">
      <c r="A56" s="1044" t="s">
        <v>83</v>
      </c>
      <c r="B56" s="187" t="s">
        <v>168</v>
      </c>
      <c r="C56" s="188">
        <f>C57+C58</f>
        <v>1249.3</v>
      </c>
      <c r="D56" s="194"/>
      <c r="E56" s="217">
        <v>0</v>
      </c>
    </row>
    <row r="57" spans="1:5" ht="21" customHeight="1">
      <c r="A57" s="1044"/>
      <c r="B57" s="175" t="s">
        <v>169</v>
      </c>
      <c r="C57" s="185">
        <v>0</v>
      </c>
      <c r="D57" s="175" t="s">
        <v>169</v>
      </c>
      <c r="E57" s="222">
        <v>0</v>
      </c>
    </row>
    <row r="58" spans="1:5" ht="21" customHeight="1">
      <c r="A58" s="1044"/>
      <c r="B58" s="175" t="s">
        <v>150</v>
      </c>
      <c r="C58" s="177">
        <v>1249.3</v>
      </c>
      <c r="D58" s="175" t="s">
        <v>150</v>
      </c>
      <c r="E58" s="222">
        <v>0</v>
      </c>
    </row>
    <row r="59" spans="1:5" ht="21" customHeight="1">
      <c r="A59" s="1044" t="s">
        <v>84</v>
      </c>
      <c r="B59" s="187" t="s">
        <v>189</v>
      </c>
      <c r="C59" s="188">
        <f>C60+C61</f>
        <v>601.20000000000005</v>
      </c>
      <c r="D59" s="194"/>
      <c r="E59" s="217">
        <v>0</v>
      </c>
    </row>
    <row r="60" spans="1:5" ht="21" customHeight="1">
      <c r="A60" s="1044"/>
      <c r="B60" s="175" t="s">
        <v>169</v>
      </c>
      <c r="C60" s="185">
        <v>0</v>
      </c>
      <c r="D60" s="175" t="s">
        <v>169</v>
      </c>
      <c r="E60" s="222">
        <v>0</v>
      </c>
    </row>
    <row r="61" spans="1:5" ht="21" customHeight="1">
      <c r="A61" s="1044"/>
      <c r="B61" s="175" t="s">
        <v>150</v>
      </c>
      <c r="C61" s="177">
        <v>601.20000000000005</v>
      </c>
      <c r="D61" s="175" t="s">
        <v>150</v>
      </c>
      <c r="E61" s="222">
        <v>0</v>
      </c>
    </row>
    <row r="62" spans="1:5" ht="24" customHeight="1">
      <c r="A62" s="1051" t="s">
        <v>134</v>
      </c>
      <c r="B62" s="1052"/>
      <c r="C62" s="192">
        <v>0</v>
      </c>
      <c r="D62" s="195"/>
      <c r="E62" s="216">
        <f>E63</f>
        <v>5233.7</v>
      </c>
    </row>
    <row r="63" spans="1:5" s="199" customFormat="1" ht="20.25" customHeight="1">
      <c r="A63" s="1044" t="s">
        <v>97</v>
      </c>
      <c r="B63" s="187" t="s">
        <v>188</v>
      </c>
      <c r="C63" s="188">
        <v>0</v>
      </c>
      <c r="D63" s="197"/>
      <c r="E63" s="227">
        <f>E64+E66</f>
        <v>5233.7</v>
      </c>
    </row>
    <row r="64" spans="1:5" ht="18">
      <c r="A64" s="1044"/>
      <c r="B64" s="175" t="s">
        <v>169</v>
      </c>
      <c r="C64" s="183">
        <v>0</v>
      </c>
      <c r="D64" s="175" t="s">
        <v>144</v>
      </c>
      <c r="E64" s="228">
        <f>E65</f>
        <v>5233.7</v>
      </c>
    </row>
    <row r="65" spans="1:5" ht="17.399999999999999">
      <c r="A65" s="1044"/>
      <c r="B65" s="202"/>
      <c r="C65" s="6"/>
      <c r="D65" s="6" t="s">
        <v>187</v>
      </c>
      <c r="E65" s="229">
        <v>5233.7</v>
      </c>
    </row>
    <row r="66" spans="1:5" ht="19.5" customHeight="1">
      <c r="A66" s="1044"/>
      <c r="B66" s="175" t="s">
        <v>150</v>
      </c>
      <c r="C66" s="183">
        <v>0</v>
      </c>
      <c r="D66" s="175" t="s">
        <v>150</v>
      </c>
      <c r="E66" s="222">
        <v>0</v>
      </c>
    </row>
    <row r="67" spans="1:5" ht="20.25" customHeight="1">
      <c r="A67" s="1051" t="s">
        <v>135</v>
      </c>
      <c r="B67" s="1052"/>
      <c r="C67" s="198">
        <f>C68+C77+C72</f>
        <v>2612.02</v>
      </c>
      <c r="D67" s="180"/>
      <c r="E67" s="230">
        <f>E68+E77+E72</f>
        <v>3230.6</v>
      </c>
    </row>
    <row r="68" spans="1:5" ht="18">
      <c r="A68" s="1055" t="s">
        <v>101</v>
      </c>
      <c r="B68" s="187" t="s">
        <v>174</v>
      </c>
      <c r="C68" s="188">
        <f>C69+C71</f>
        <v>0</v>
      </c>
      <c r="D68" s="194"/>
      <c r="E68" s="217">
        <f>E69+E71</f>
        <v>1249.5</v>
      </c>
    </row>
    <row r="69" spans="1:5" ht="14.25" customHeight="1">
      <c r="A69" s="1056"/>
      <c r="B69" s="175" t="s">
        <v>144</v>
      </c>
      <c r="C69" s="185">
        <f>C70</f>
        <v>0</v>
      </c>
      <c r="D69" s="175" t="s">
        <v>144</v>
      </c>
      <c r="E69" s="222">
        <f>E70</f>
        <v>1249.5</v>
      </c>
    </row>
    <row r="70" spans="1:5" ht="17.25" customHeight="1">
      <c r="A70" s="1056"/>
      <c r="B70" s="2"/>
      <c r="C70" s="200"/>
      <c r="D70" s="6" t="s">
        <v>190</v>
      </c>
      <c r="E70" s="231">
        <v>1249.5</v>
      </c>
    </row>
    <row r="71" spans="1:5" ht="15" customHeight="1">
      <c r="A71" s="1057"/>
      <c r="B71" s="175" t="s">
        <v>150</v>
      </c>
      <c r="C71" s="185">
        <v>0</v>
      </c>
      <c r="D71" s="175" t="s">
        <v>150</v>
      </c>
      <c r="E71" s="222">
        <v>0</v>
      </c>
    </row>
    <row r="72" spans="1:5" ht="18">
      <c r="A72" s="1044" t="s">
        <v>102</v>
      </c>
      <c r="B72" s="187" t="s">
        <v>173</v>
      </c>
      <c r="C72" s="188">
        <f>C73+C76</f>
        <v>0</v>
      </c>
      <c r="D72" s="194"/>
      <c r="E72" s="217">
        <f>E73+E76</f>
        <v>1211</v>
      </c>
    </row>
    <row r="73" spans="1:5" ht="15.75" customHeight="1">
      <c r="A73" s="1044"/>
      <c r="B73" s="175" t="s">
        <v>144</v>
      </c>
      <c r="C73" s="185">
        <f>C74</f>
        <v>0</v>
      </c>
      <c r="D73" s="175" t="s">
        <v>144</v>
      </c>
      <c r="E73" s="222">
        <f>E75+E74</f>
        <v>1211</v>
      </c>
    </row>
    <row r="74" spans="1:5" ht="30" customHeight="1">
      <c r="A74" s="1044"/>
      <c r="B74" s="2"/>
      <c r="C74" s="200"/>
      <c r="D74" s="176" t="s">
        <v>191</v>
      </c>
      <c r="E74" s="232">
        <v>911</v>
      </c>
    </row>
    <row r="75" spans="1:5" ht="29.25" customHeight="1">
      <c r="A75" s="1044"/>
      <c r="B75" s="2"/>
      <c r="C75" s="200"/>
      <c r="D75" s="176" t="s">
        <v>192</v>
      </c>
      <c r="E75" s="232">
        <v>300</v>
      </c>
    </row>
    <row r="76" spans="1:5" ht="15" customHeight="1">
      <c r="A76" s="1044"/>
      <c r="B76" s="175" t="s">
        <v>150</v>
      </c>
      <c r="C76" s="185">
        <v>0</v>
      </c>
      <c r="D76" s="175" t="s">
        <v>150</v>
      </c>
      <c r="E76" s="222">
        <v>0</v>
      </c>
    </row>
    <row r="77" spans="1:5" ht="18">
      <c r="A77" s="1044" t="s">
        <v>103</v>
      </c>
      <c r="B77" s="187" t="s">
        <v>170</v>
      </c>
      <c r="C77" s="188">
        <f>C80+C78</f>
        <v>2612.02</v>
      </c>
      <c r="D77" s="194"/>
      <c r="E77" s="217">
        <f>E78+E80</f>
        <v>770.1</v>
      </c>
    </row>
    <row r="78" spans="1:5" ht="15" customHeight="1">
      <c r="A78" s="1044"/>
      <c r="B78" s="175" t="s">
        <v>144</v>
      </c>
      <c r="C78" s="185">
        <f>C79</f>
        <v>1953</v>
      </c>
      <c r="D78" s="175" t="s">
        <v>144</v>
      </c>
      <c r="E78" s="222">
        <f>E79</f>
        <v>200</v>
      </c>
    </row>
    <row r="79" spans="1:5" ht="17.25" customHeight="1">
      <c r="A79" s="1044"/>
      <c r="B79" s="2" t="s">
        <v>193</v>
      </c>
      <c r="C79" s="200">
        <v>1953</v>
      </c>
      <c r="D79" s="179" t="s">
        <v>193</v>
      </c>
      <c r="E79" s="232">
        <v>200</v>
      </c>
    </row>
    <row r="80" spans="1:5" ht="15" customHeight="1">
      <c r="A80" s="1044"/>
      <c r="B80" s="175" t="s">
        <v>150</v>
      </c>
      <c r="C80" s="177">
        <v>659.02</v>
      </c>
      <c r="D80" s="175" t="s">
        <v>150</v>
      </c>
      <c r="E80" s="222">
        <v>570.1</v>
      </c>
    </row>
    <row r="81" spans="1:5" ht="23.25" customHeight="1">
      <c r="A81" s="1051" t="s">
        <v>136</v>
      </c>
      <c r="B81" s="1052"/>
      <c r="C81" s="192">
        <v>0</v>
      </c>
      <c r="D81" s="180"/>
      <c r="E81" s="216">
        <f>E82</f>
        <v>7244.1</v>
      </c>
    </row>
    <row r="82" spans="1:5" ht="17.25" customHeight="1">
      <c r="A82" s="1058" t="s">
        <v>109</v>
      </c>
      <c r="B82" s="187" t="s">
        <v>194</v>
      </c>
      <c r="C82" s="188">
        <f>C86+C83</f>
        <v>0</v>
      </c>
      <c r="D82" s="194"/>
      <c r="E82" s="217">
        <f>E83+E86</f>
        <v>7244.1</v>
      </c>
    </row>
    <row r="83" spans="1:5" ht="15" customHeight="1">
      <c r="A83" s="1059"/>
      <c r="B83" s="175" t="s">
        <v>144</v>
      </c>
      <c r="C83" s="185">
        <f>C84</f>
        <v>0</v>
      </c>
      <c r="D83" s="175" t="s">
        <v>144</v>
      </c>
      <c r="E83" s="222">
        <f>E84+E85</f>
        <v>7244.1</v>
      </c>
    </row>
    <row r="84" spans="1:5" ht="30" customHeight="1">
      <c r="A84" s="1059"/>
      <c r="B84" s="1060"/>
      <c r="C84" s="1062">
        <v>0</v>
      </c>
      <c r="D84" s="176" t="s">
        <v>195</v>
      </c>
      <c r="E84" s="232">
        <v>6000</v>
      </c>
    </row>
    <row r="85" spans="1:5" ht="20.25" customHeight="1">
      <c r="A85" s="1059"/>
      <c r="B85" s="1061"/>
      <c r="C85" s="1063"/>
      <c r="D85" s="176" t="s">
        <v>196</v>
      </c>
      <c r="E85" s="232">
        <v>1244.0999999999999</v>
      </c>
    </row>
    <row r="86" spans="1:5" ht="18" customHeight="1">
      <c r="A86" s="1059"/>
      <c r="B86" s="175" t="s">
        <v>150</v>
      </c>
      <c r="C86" s="185">
        <v>0</v>
      </c>
      <c r="D86" s="175" t="s">
        <v>150</v>
      </c>
      <c r="E86" s="222">
        <v>0</v>
      </c>
    </row>
    <row r="87" spans="1:5" ht="24" customHeight="1">
      <c r="A87" s="1051" t="s">
        <v>137</v>
      </c>
      <c r="B87" s="1052"/>
      <c r="C87" s="192">
        <f>C88</f>
        <v>0</v>
      </c>
      <c r="D87" s="180"/>
      <c r="E87" s="216">
        <f>E88</f>
        <v>10983</v>
      </c>
    </row>
    <row r="88" spans="1:5" ht="18">
      <c r="A88" s="1064" t="s">
        <v>112</v>
      </c>
      <c r="B88" s="187" t="s">
        <v>170</v>
      </c>
      <c r="C88" s="188">
        <f>C91+C89</f>
        <v>0</v>
      </c>
      <c r="D88" s="194"/>
      <c r="E88" s="217">
        <f>E89+E91</f>
        <v>10983</v>
      </c>
    </row>
    <row r="89" spans="1:5" ht="15" customHeight="1">
      <c r="A89" s="1064"/>
      <c r="B89" s="175" t="s">
        <v>144</v>
      </c>
      <c r="C89" s="185">
        <f>C90</f>
        <v>0</v>
      </c>
      <c r="D89" s="175" t="s">
        <v>144</v>
      </c>
      <c r="E89" s="222">
        <f>E90</f>
        <v>10983</v>
      </c>
    </row>
    <row r="90" spans="1:5" ht="62.25" customHeight="1">
      <c r="A90" s="1064"/>
      <c r="B90" s="2"/>
      <c r="C90" s="200">
        <v>0</v>
      </c>
      <c r="D90" s="247" t="s">
        <v>197</v>
      </c>
      <c r="E90" s="232">
        <v>10983</v>
      </c>
    </row>
    <row r="91" spans="1:5" ht="15" customHeight="1" thickBot="1">
      <c r="A91" s="1058"/>
      <c r="B91" s="204" t="s">
        <v>150</v>
      </c>
      <c r="C91" s="205">
        <v>0</v>
      </c>
      <c r="D91" s="204" t="s">
        <v>150</v>
      </c>
      <c r="E91" s="233">
        <v>0</v>
      </c>
    </row>
    <row r="92" spans="1:5" ht="24" thickBot="1">
      <c r="A92" s="1053" t="s">
        <v>116</v>
      </c>
      <c r="B92" s="1054"/>
      <c r="C92" s="206">
        <f>C87+C81+C67+C41+C7</f>
        <v>238974.74400000004</v>
      </c>
      <c r="D92" s="207"/>
      <c r="E92" s="208">
        <f>E6+E7+E41+E62+E67+E81+E87</f>
        <v>296862.69999999995</v>
      </c>
    </row>
  </sheetData>
  <mergeCells count="38">
    <mergeCell ref="C84:C85"/>
    <mergeCell ref="A88:A91"/>
    <mergeCell ref="A1:E1"/>
    <mergeCell ref="A2:E2"/>
    <mergeCell ref="E30:E31"/>
    <mergeCell ref="D45:D46"/>
    <mergeCell ref="E45:E46"/>
    <mergeCell ref="A52:A55"/>
    <mergeCell ref="A48:A51"/>
    <mergeCell ref="A63:A66"/>
    <mergeCell ref="A62:B62"/>
    <mergeCell ref="A67:B67"/>
    <mergeCell ref="A81:B81"/>
    <mergeCell ref="A87:B87"/>
    <mergeCell ref="A92:B92"/>
    <mergeCell ref="A72:A76"/>
    <mergeCell ref="A68:A71"/>
    <mergeCell ref="A82:A86"/>
    <mergeCell ref="B84:B85"/>
    <mergeCell ref="A77:A80"/>
    <mergeCell ref="A6:B6"/>
    <mergeCell ref="A56:A58"/>
    <mergeCell ref="A59:A61"/>
    <mergeCell ref="A27:A32"/>
    <mergeCell ref="A33:A36"/>
    <mergeCell ref="A37:A40"/>
    <mergeCell ref="A41:B41"/>
    <mergeCell ref="A42:A47"/>
    <mergeCell ref="D23:D25"/>
    <mergeCell ref="E23:E25"/>
    <mergeCell ref="D30:D31"/>
    <mergeCell ref="A4:A5"/>
    <mergeCell ref="B4:C4"/>
    <mergeCell ref="D4:E4"/>
    <mergeCell ref="A7:B7"/>
    <mergeCell ref="A8:A16"/>
    <mergeCell ref="A17:A20"/>
    <mergeCell ref="A21:A26"/>
  </mergeCells>
  <pageMargins left="0.24" right="0.16" top="0.23" bottom="0.25" header="0.2" footer="0.25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3"/>
  <sheetViews>
    <sheetView workbookViewId="0">
      <pane ySplit="1" topLeftCell="A2" activePane="bottomLeft" state="frozen"/>
      <selection pane="bottomLeft" activeCell="F22" sqref="F22"/>
    </sheetView>
  </sheetViews>
  <sheetFormatPr defaultColWidth="9.109375" defaultRowHeight="15"/>
  <cols>
    <col min="1" max="1" width="31.33203125" style="15" customWidth="1"/>
    <col min="2" max="2" width="5.5546875" style="15" customWidth="1"/>
    <col min="3" max="3" width="6.44140625" style="15" customWidth="1"/>
    <col min="4" max="4" width="7.44140625" style="15" customWidth="1"/>
    <col min="5" max="5" width="8.44140625" style="15" customWidth="1"/>
    <col min="6" max="6" width="8.5546875" style="15" customWidth="1"/>
    <col min="7" max="7" width="8.88671875" style="15" customWidth="1"/>
    <col min="8" max="8" width="9.44140625" style="15" customWidth="1"/>
    <col min="9" max="9" width="8.6640625" style="15" customWidth="1"/>
    <col min="10" max="10" width="9.109375" style="15" customWidth="1"/>
    <col min="11" max="11" width="7.5546875" style="15" customWidth="1"/>
    <col min="12" max="12" width="7.6640625" style="15" customWidth="1"/>
    <col min="13" max="13" width="7.33203125" style="15" customWidth="1"/>
    <col min="14" max="14" width="12.6640625" style="15" customWidth="1"/>
    <col min="15" max="15" width="13.33203125" style="15" customWidth="1"/>
    <col min="16" max="16" width="12.109375" style="15" customWidth="1"/>
    <col min="17" max="17" width="14" style="47" customWidth="1"/>
    <col min="18" max="18" width="9.109375" style="15"/>
    <col min="19" max="19" width="12" style="15" customWidth="1"/>
    <col min="20" max="16384" width="9.109375" style="15"/>
  </cols>
  <sheetData>
    <row r="3" spans="1:19" ht="21" customHeight="1">
      <c r="A3" s="943" t="s">
        <v>67</v>
      </c>
      <c r="B3" s="943" t="s">
        <v>62</v>
      </c>
      <c r="C3" s="943"/>
      <c r="D3" s="943"/>
      <c r="E3" s="943" t="s">
        <v>64</v>
      </c>
      <c r="F3" s="943"/>
      <c r="G3" s="943"/>
      <c r="H3" s="943"/>
      <c r="I3" s="943"/>
      <c r="J3" s="943"/>
      <c r="K3" s="943"/>
      <c r="L3" s="943"/>
      <c r="M3" s="943"/>
      <c r="N3" s="943"/>
      <c r="O3" s="943" t="s">
        <v>114</v>
      </c>
      <c r="P3" s="943"/>
      <c r="Q3" s="943" t="s">
        <v>120</v>
      </c>
    </row>
    <row r="4" spans="1:19" ht="81.75" customHeight="1">
      <c r="A4" s="943"/>
      <c r="B4" s="943"/>
      <c r="C4" s="943"/>
      <c r="D4" s="943"/>
      <c r="E4" s="943" t="s">
        <v>63</v>
      </c>
      <c r="F4" s="943"/>
      <c r="G4" s="943"/>
      <c r="H4" s="943" t="s">
        <v>65</v>
      </c>
      <c r="I4" s="943"/>
      <c r="J4" s="943"/>
      <c r="K4" s="943" t="s">
        <v>66</v>
      </c>
      <c r="L4" s="943"/>
      <c r="M4" s="943"/>
      <c r="N4" s="155" t="s">
        <v>39</v>
      </c>
      <c r="O4" s="943"/>
      <c r="P4" s="943"/>
      <c r="Q4" s="943"/>
    </row>
    <row r="5" spans="1:19" ht="11.25" customHeight="1">
      <c r="A5" s="943"/>
      <c r="B5" s="943"/>
      <c r="C5" s="943"/>
      <c r="D5" s="943"/>
      <c r="E5" s="943" t="s">
        <v>69</v>
      </c>
      <c r="F5" s="943" t="s">
        <v>70</v>
      </c>
      <c r="G5" s="943" t="s">
        <v>117</v>
      </c>
      <c r="H5" s="943" t="s">
        <v>69</v>
      </c>
      <c r="I5" s="943" t="s">
        <v>70</v>
      </c>
      <c r="J5" s="943" t="s">
        <v>117</v>
      </c>
      <c r="K5" s="943" t="s">
        <v>69</v>
      </c>
      <c r="L5" s="943" t="s">
        <v>70</v>
      </c>
      <c r="M5" s="943" t="s">
        <v>117</v>
      </c>
      <c r="N5" s="968" t="s">
        <v>118</v>
      </c>
      <c r="O5" s="943" t="s">
        <v>117</v>
      </c>
      <c r="P5" s="943" t="s">
        <v>119</v>
      </c>
      <c r="Q5" s="943"/>
    </row>
    <row r="6" spans="1:19" ht="21" customHeight="1">
      <c r="A6" s="943"/>
      <c r="B6" s="108" t="s">
        <v>59</v>
      </c>
      <c r="C6" s="108" t="s">
        <v>60</v>
      </c>
      <c r="D6" s="108" t="s">
        <v>61</v>
      </c>
      <c r="E6" s="943"/>
      <c r="F6" s="943"/>
      <c r="G6" s="943"/>
      <c r="H6" s="943"/>
      <c r="I6" s="943"/>
      <c r="J6" s="943"/>
      <c r="K6" s="943"/>
      <c r="L6" s="943"/>
      <c r="M6" s="943"/>
      <c r="N6" s="968"/>
      <c r="O6" s="943"/>
      <c r="P6" s="943"/>
      <c r="Q6" s="943"/>
    </row>
    <row r="7" spans="1:19" ht="17.25" customHeight="1">
      <c r="A7" s="250" t="s">
        <v>57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5">
        <f>N8+N10+N12+N14+N16+N18+N20</f>
        <v>284002.48369999998</v>
      </c>
      <c r="O7" s="135">
        <f>O8+O10+O12+O14+O16+O18+O20</f>
        <v>216688.40000000002</v>
      </c>
      <c r="P7" s="135">
        <f>P8+P10+P12+P14+P16+P18+P20</f>
        <v>150509.59999999998</v>
      </c>
      <c r="Q7" s="136">
        <f>Q8+Q10+Q12+Q14+Q16+Q18+Q20</f>
        <v>-83195.516300000003</v>
      </c>
      <c r="S7" s="50"/>
    </row>
    <row r="8" spans="1:19" s="248" customFormat="1" ht="23.25" customHeight="1">
      <c r="A8" s="251" t="s">
        <v>56</v>
      </c>
      <c r="B8" s="18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>
        <f>N9</f>
        <v>113281.30526000001</v>
      </c>
      <c r="O8" s="46">
        <v>114590.2</v>
      </c>
      <c r="P8" s="46">
        <v>94677</v>
      </c>
      <c r="Q8" s="48">
        <f>N8-O8-P8</f>
        <v>-95985.894739999989</v>
      </c>
      <c r="S8" s="249"/>
    </row>
    <row r="9" spans="1:19" s="248" customFormat="1" ht="23.25" customHeight="1">
      <c r="A9" s="252" t="s">
        <v>58</v>
      </c>
      <c r="B9" s="20">
        <v>100</v>
      </c>
      <c r="C9" s="20">
        <v>40</v>
      </c>
      <c r="D9" s="20">
        <v>100</v>
      </c>
      <c r="E9" s="21">
        <v>2318.6999999999998</v>
      </c>
      <c r="F9" s="21">
        <v>1217.0999999999999</v>
      </c>
      <c r="G9" s="21">
        <f>'Sheet 1'!H40</f>
        <v>1979.2322999999999</v>
      </c>
      <c r="H9" s="21">
        <v>81259.7</v>
      </c>
      <c r="I9" s="21">
        <v>104141.8</v>
      </c>
      <c r="J9" s="21">
        <f>'Sheet 1'!K17</f>
        <v>84014.182400000005</v>
      </c>
      <c r="K9" s="21">
        <v>0</v>
      </c>
      <c r="L9" s="21">
        <v>0</v>
      </c>
      <c r="M9" s="21">
        <v>0</v>
      </c>
      <c r="N9" s="19">
        <f>SUM(E9:G9)*B9/100+SUM(H9:J9)*C9/100+SUM(K9:M9)*D9/100</f>
        <v>113281.30526000001</v>
      </c>
      <c r="O9" s="46"/>
      <c r="P9" s="46"/>
      <c r="Q9" s="49"/>
      <c r="S9" s="249"/>
    </row>
    <row r="10" spans="1:19" s="248" customFormat="1" ht="23.25" customHeight="1">
      <c r="A10" s="251" t="s">
        <v>71</v>
      </c>
      <c r="B10" s="18"/>
      <c r="C10" s="18"/>
      <c r="D10" s="18"/>
      <c r="E10" s="17"/>
      <c r="F10" s="18"/>
      <c r="G10" s="18"/>
      <c r="H10" s="18"/>
      <c r="I10" s="18"/>
      <c r="J10" s="18"/>
      <c r="K10" s="18"/>
      <c r="L10" s="18"/>
      <c r="M10" s="17"/>
      <c r="N10" s="17">
        <f>N11</f>
        <v>9071.7690000000002</v>
      </c>
      <c r="O10" s="46">
        <v>4342.1000000000004</v>
      </c>
      <c r="P10" s="46">
        <v>0</v>
      </c>
      <c r="Q10" s="48">
        <f>N10-O10-P10</f>
        <v>4729.6689999999999</v>
      </c>
      <c r="S10" s="249"/>
    </row>
    <row r="11" spans="1:19" s="248" customFormat="1" ht="41.25" customHeight="1">
      <c r="A11" s="252" t="s">
        <v>72</v>
      </c>
      <c r="B11" s="20">
        <v>100</v>
      </c>
      <c r="C11" s="20">
        <v>100</v>
      </c>
      <c r="D11" s="20">
        <v>40</v>
      </c>
      <c r="E11" s="19">
        <v>3744.5</v>
      </c>
      <c r="F11" s="19">
        <v>1497.8</v>
      </c>
      <c r="G11" s="19">
        <f>'Sheet 1'!H39</f>
        <v>3744.2750000000001</v>
      </c>
      <c r="H11" s="19">
        <v>35.799999999999997</v>
      </c>
      <c r="I11" s="19">
        <v>14</v>
      </c>
      <c r="J11" s="19">
        <f>'Sheet 1'!K16</f>
        <v>35.393999999999998</v>
      </c>
      <c r="K11" s="19">
        <v>0</v>
      </c>
      <c r="L11" s="19">
        <v>0</v>
      </c>
      <c r="M11" s="19">
        <v>0</v>
      </c>
      <c r="N11" s="19">
        <f>SUM(E11:G11)*B11/100+SUM(H11:J11)*C11/100+SUM(K11:M11)*D11/100</f>
        <v>9071.7690000000002</v>
      </c>
      <c r="O11" s="46"/>
      <c r="P11" s="46"/>
      <c r="Q11" s="49"/>
      <c r="S11" s="249"/>
    </row>
    <row r="12" spans="1:19" s="248" customFormat="1" ht="23.25" customHeight="1">
      <c r="A12" s="253" t="s">
        <v>113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>
        <f>N13</f>
        <v>40412.352359999997</v>
      </c>
      <c r="O12" s="46">
        <v>29989.5</v>
      </c>
      <c r="P12" s="46">
        <v>20862.2</v>
      </c>
      <c r="Q12" s="48">
        <f>N12-O12-P12</f>
        <v>-10439.347640000004</v>
      </c>
      <c r="S12" s="249"/>
    </row>
    <row r="13" spans="1:19" s="248" customFormat="1" ht="29.25" customHeight="1">
      <c r="A13" s="252" t="s">
        <v>58</v>
      </c>
      <c r="B13" s="20">
        <v>0</v>
      </c>
      <c r="C13" s="20">
        <v>15</v>
      </c>
      <c r="D13" s="20">
        <v>0</v>
      </c>
      <c r="E13" s="21">
        <f>E9</f>
        <v>2318.6999999999998</v>
      </c>
      <c r="F13" s="21">
        <f t="shared" ref="F13:M13" si="0">F9</f>
        <v>1217.0999999999999</v>
      </c>
      <c r="G13" s="21">
        <f t="shared" si="0"/>
        <v>1979.2322999999999</v>
      </c>
      <c r="H13" s="21">
        <f t="shared" si="0"/>
        <v>81259.7</v>
      </c>
      <c r="I13" s="21">
        <f t="shared" si="0"/>
        <v>104141.8</v>
      </c>
      <c r="J13" s="21">
        <f t="shared" si="0"/>
        <v>84014.182400000005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19">
        <f>SUM(E13:G13)*B13/100+SUM(H13:J13)*C13/100+SUM(K13:M13)*D13/100</f>
        <v>40412.352359999997</v>
      </c>
      <c r="O13" s="46"/>
      <c r="P13" s="46"/>
      <c r="Q13" s="49"/>
      <c r="S13" s="249"/>
    </row>
    <row r="14" spans="1:19" s="248" customFormat="1" ht="23.25" customHeight="1">
      <c r="A14" s="253" t="s">
        <v>73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6">
        <f>N15</f>
        <v>26941.568240000001</v>
      </c>
      <c r="O14" s="46">
        <v>25838.2</v>
      </c>
      <c r="P14" s="46">
        <v>27470.6</v>
      </c>
      <c r="Q14" s="48">
        <f>N14-O14-P14</f>
        <v>-26367.231759999999</v>
      </c>
      <c r="S14" s="249"/>
    </row>
    <row r="15" spans="1:19" s="248" customFormat="1" ht="31.5" customHeight="1">
      <c r="A15" s="252" t="s">
        <v>58</v>
      </c>
      <c r="B15" s="20">
        <v>0</v>
      </c>
      <c r="C15" s="20">
        <v>10</v>
      </c>
      <c r="D15" s="20">
        <v>0</v>
      </c>
      <c r="E15" s="21">
        <f>E13</f>
        <v>2318.6999999999998</v>
      </c>
      <c r="F15" s="21">
        <f t="shared" ref="F15:M15" si="1">F13</f>
        <v>1217.0999999999999</v>
      </c>
      <c r="G15" s="21">
        <f t="shared" si="1"/>
        <v>1979.2322999999999</v>
      </c>
      <c r="H15" s="21">
        <f t="shared" si="1"/>
        <v>81259.7</v>
      </c>
      <c r="I15" s="21">
        <f t="shared" si="1"/>
        <v>104141.8</v>
      </c>
      <c r="J15" s="21">
        <f t="shared" si="1"/>
        <v>84014.182400000005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19">
        <f>SUM(E15:G15)*B15/100+SUM(H15:J15)*C15/100+SUM(K15:M15)*D15/100</f>
        <v>26941.568240000001</v>
      </c>
      <c r="O15" s="46"/>
      <c r="P15" s="46"/>
      <c r="Q15" s="49"/>
      <c r="S15" s="249"/>
    </row>
    <row r="16" spans="1:19" s="248" customFormat="1" ht="23.25" customHeight="1">
      <c r="A16" s="253" t="s">
        <v>74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6">
        <f>N17</f>
        <v>67353.920599999998</v>
      </c>
      <c r="O16" s="46">
        <v>11935.7</v>
      </c>
      <c r="P16" s="46">
        <v>7499.8</v>
      </c>
      <c r="Q16" s="48">
        <f>N16-O16-P16</f>
        <v>47918.420599999998</v>
      </c>
      <c r="S16" s="249"/>
    </row>
    <row r="17" spans="1:19" s="248" customFormat="1" ht="30.75" customHeight="1">
      <c r="A17" s="252" t="s">
        <v>58</v>
      </c>
      <c r="B17" s="20">
        <v>0</v>
      </c>
      <c r="C17" s="20">
        <v>25</v>
      </c>
      <c r="D17" s="20">
        <v>0</v>
      </c>
      <c r="E17" s="19">
        <f>E15</f>
        <v>2318.6999999999998</v>
      </c>
      <c r="F17" s="19">
        <f t="shared" ref="F17:M17" si="2">F15</f>
        <v>1217.0999999999999</v>
      </c>
      <c r="G17" s="19">
        <f t="shared" si="2"/>
        <v>1979.2322999999999</v>
      </c>
      <c r="H17" s="19">
        <f t="shared" si="2"/>
        <v>81259.7</v>
      </c>
      <c r="I17" s="19">
        <f t="shared" si="2"/>
        <v>104141.8</v>
      </c>
      <c r="J17" s="19">
        <f t="shared" si="2"/>
        <v>84014.182400000005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>SUM(E17:G17)*B17/100+SUM(H17:J17)*C17/100+SUM(K17:M17)*D17/100</f>
        <v>67353.920599999998</v>
      </c>
      <c r="O17" s="46"/>
      <c r="P17" s="46"/>
      <c r="Q17" s="49"/>
      <c r="S17" s="249"/>
    </row>
    <row r="18" spans="1:19" s="248" customFormat="1" ht="23.25" customHeight="1">
      <c r="A18" s="253" t="s">
        <v>75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6">
        <f>N19</f>
        <v>26941.568240000001</v>
      </c>
      <c r="O18" s="46">
        <v>29992.7</v>
      </c>
      <c r="P18" s="46">
        <v>0</v>
      </c>
      <c r="Q18" s="48">
        <f>N18-O18-P18</f>
        <v>-3051.1317600000002</v>
      </c>
      <c r="S18" s="249"/>
    </row>
    <row r="19" spans="1:19" s="248" customFormat="1" ht="33" customHeight="1">
      <c r="A19" s="252" t="s">
        <v>58</v>
      </c>
      <c r="B19" s="20">
        <v>0</v>
      </c>
      <c r="C19" s="20">
        <v>10</v>
      </c>
      <c r="D19" s="20">
        <v>0</v>
      </c>
      <c r="E19" s="19">
        <f>E17</f>
        <v>2318.6999999999998</v>
      </c>
      <c r="F19" s="19">
        <f t="shared" ref="F19:M19" si="3">F17</f>
        <v>1217.0999999999999</v>
      </c>
      <c r="G19" s="19">
        <f t="shared" si="3"/>
        <v>1979.2322999999999</v>
      </c>
      <c r="H19" s="19">
        <f t="shared" si="3"/>
        <v>81259.7</v>
      </c>
      <c r="I19" s="19">
        <f t="shared" si="3"/>
        <v>104141.8</v>
      </c>
      <c r="J19" s="19">
        <f t="shared" si="3"/>
        <v>84014.182400000005</v>
      </c>
      <c r="K19" s="19">
        <f t="shared" si="3"/>
        <v>0</v>
      </c>
      <c r="L19" s="19">
        <f t="shared" si="3"/>
        <v>0</v>
      </c>
      <c r="M19" s="19">
        <f t="shared" si="3"/>
        <v>0</v>
      </c>
      <c r="N19" s="19">
        <f>SUM(E19:G19)*B19/100+SUM(H19:J19)*C19/100+SUM(K19:M19)*D19/100</f>
        <v>26941.568240000001</v>
      </c>
      <c r="O19" s="46"/>
      <c r="P19" s="46"/>
      <c r="Q19" s="49"/>
      <c r="S19" s="249"/>
    </row>
    <row r="20" spans="1:19" s="248" customFormat="1" ht="23.25" customHeight="1">
      <c r="A20" s="253" t="s">
        <v>76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6">
        <f>N21</f>
        <v>0</v>
      </c>
      <c r="O20" s="46">
        <v>0</v>
      </c>
      <c r="P20" s="46">
        <v>0</v>
      </c>
      <c r="Q20" s="48">
        <f>N20-O20-P20</f>
        <v>0</v>
      </c>
      <c r="S20" s="249"/>
    </row>
    <row r="21" spans="1:19" s="248" customFormat="1" ht="42" customHeight="1">
      <c r="A21" s="252" t="s">
        <v>72</v>
      </c>
      <c r="B21" s="20">
        <v>0</v>
      </c>
      <c r="C21" s="20">
        <v>0</v>
      </c>
      <c r="D21" s="20">
        <v>30</v>
      </c>
      <c r="E21" s="19">
        <f t="shared" ref="E21:J21" si="4">E11</f>
        <v>3744.5</v>
      </c>
      <c r="F21" s="19">
        <f t="shared" si="4"/>
        <v>1497.8</v>
      </c>
      <c r="G21" s="19">
        <f t="shared" si="4"/>
        <v>3744.2750000000001</v>
      </c>
      <c r="H21" s="19">
        <f t="shared" si="4"/>
        <v>35.799999999999997</v>
      </c>
      <c r="I21" s="19">
        <f t="shared" si="4"/>
        <v>14</v>
      </c>
      <c r="J21" s="19">
        <f t="shared" si="4"/>
        <v>35.393999999999998</v>
      </c>
      <c r="K21" s="19">
        <v>0</v>
      </c>
      <c r="L21" s="19">
        <v>0</v>
      </c>
      <c r="M21" s="19">
        <v>0</v>
      </c>
      <c r="N21" s="19">
        <f>SUM(E21:G21)*B21/100+SUM(H21:J21)*C21/100+SUM(K21:M21)*D21/100</f>
        <v>0</v>
      </c>
      <c r="O21" s="46"/>
      <c r="P21" s="46"/>
      <c r="Q21" s="49"/>
      <c r="S21" s="249"/>
    </row>
    <row r="22" spans="1:19" s="248" customFormat="1" ht="23.25" customHeight="1">
      <c r="A22" s="253" t="s">
        <v>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6">
        <f>N23</f>
        <v>0</v>
      </c>
      <c r="O22" s="46">
        <v>0</v>
      </c>
      <c r="P22" s="46">
        <v>0</v>
      </c>
      <c r="Q22" s="48">
        <f>N22-O22-P22</f>
        <v>0</v>
      </c>
      <c r="S22" s="249"/>
    </row>
    <row r="23" spans="1:19" s="248" customFormat="1" ht="35.25" customHeight="1">
      <c r="A23" s="252" t="s">
        <v>72</v>
      </c>
      <c r="B23" s="20">
        <v>0</v>
      </c>
      <c r="C23" s="20">
        <v>0</v>
      </c>
      <c r="D23" s="20">
        <v>30</v>
      </c>
      <c r="E23" s="19">
        <f>E21</f>
        <v>3744.5</v>
      </c>
      <c r="F23" s="19">
        <f t="shared" ref="F23:M23" si="5">F21</f>
        <v>1497.8</v>
      </c>
      <c r="G23" s="19">
        <f t="shared" si="5"/>
        <v>3744.2750000000001</v>
      </c>
      <c r="H23" s="19">
        <f t="shared" si="5"/>
        <v>35.799999999999997</v>
      </c>
      <c r="I23" s="19">
        <f t="shared" si="5"/>
        <v>14</v>
      </c>
      <c r="J23" s="19">
        <f t="shared" si="5"/>
        <v>35.393999999999998</v>
      </c>
      <c r="K23" s="19">
        <f t="shared" si="5"/>
        <v>0</v>
      </c>
      <c r="L23" s="19">
        <f t="shared" si="5"/>
        <v>0</v>
      </c>
      <c r="M23" s="19">
        <f t="shared" si="5"/>
        <v>0</v>
      </c>
      <c r="N23" s="19">
        <f>SUM(E23:G23)*B23/100+SUM(H23:J23)*C23/100+SUM(K23:M23)*D23/100</f>
        <v>0</v>
      </c>
      <c r="O23" s="46"/>
      <c r="P23" s="46"/>
      <c r="Q23" s="49"/>
      <c r="S23" s="249"/>
    </row>
  </sheetData>
  <mergeCells count="20">
    <mergeCell ref="A3:A6"/>
    <mergeCell ref="B3:D5"/>
    <mergeCell ref="E3:N3"/>
    <mergeCell ref="O3:P4"/>
    <mergeCell ref="Q3:Q6"/>
    <mergeCell ref="E4:G4"/>
    <mergeCell ref="H4:J4"/>
    <mergeCell ref="K4:M4"/>
    <mergeCell ref="E5:E6"/>
    <mergeCell ref="F5:F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L5:L6"/>
  </mergeCells>
  <pageMargins left="0.24" right="0.16" top="0.75" bottom="0.28000000000000003" header="0.3" footer="0.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 1</vt:lpstr>
      <vt:lpstr>2016</vt:lpstr>
      <vt:lpstr>2017</vt:lpstr>
      <vt:lpstr>2018</vt:lpstr>
      <vt:lpstr>2019</vt:lpstr>
      <vt:lpstr>Sheet1 (2)</vt:lpstr>
      <vt:lpstr>Sheet1 (3)</vt:lpstr>
      <vt:lpstr>Sheet2</vt:lpstr>
      <vt:lpstr>Lori</vt:lpstr>
      <vt:lpstr>Sheet3</vt:lpstr>
      <vt:lpstr>Sheet3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Lusine Avetisyan</dc:creator>
  <cp:lastModifiedBy>Lusine Tovmasyan</cp:lastModifiedBy>
  <cp:lastPrinted>2015-09-22T09:19:51Z</cp:lastPrinted>
  <dcterms:created xsi:type="dcterms:W3CDTF">2013-02-05T05:52:57Z</dcterms:created>
  <dcterms:modified xsi:type="dcterms:W3CDTF">2020-05-07T20:48:21Z</dcterms:modified>
</cp:coreProperties>
</file>